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autoCompressPictures="0"/>
  <mc:AlternateContent xmlns:mc="http://schemas.openxmlformats.org/markup-compatibility/2006">
    <mc:Choice Requires="x15">
      <x15ac:absPath xmlns:x15ac="http://schemas.microsoft.com/office/spreadsheetml/2010/11/ac" url="Y:\2025\LRC Report\"/>
    </mc:Choice>
  </mc:AlternateContent>
  <xr:revisionPtr revIDLastSave="0" documentId="8_{4D535844-DD40-4162-9D9C-4C10AF506CE5}" xr6:coauthVersionLast="47" xr6:coauthVersionMax="47" xr10:uidLastSave="{00000000-0000-0000-0000-000000000000}"/>
  <bookViews>
    <workbookView xWindow="-120" yWindow="-120" windowWidth="29040" windowHeight="15720" activeTab="1" xr2:uid="{00000000-000D-0000-FFFF-FFFF00000000}"/>
  </bookViews>
  <sheets>
    <sheet name="Glossary &amp; Acronym List" sheetId="1" r:id="rId1"/>
    <sheet name="Overall" sheetId="2" r:id="rId2"/>
    <sheet name="Sheet2" sheetId="11" r:id="rId3"/>
    <sheet name="Sheet3" sheetId="12" r:id="rId4"/>
    <sheet name="Aging" sheetId="3" state="hidden" r:id="rId5"/>
    <sheet name="Workforce" sheetId="4" state="hidden" r:id="rId6"/>
    <sheet name="Carryover (Reserves)" sheetId="5" state="hidden" r:id="rId7"/>
    <sheet name="Aging Qtr 1" sheetId="6" state="hidden" r:id="rId8"/>
    <sheet name="Aging Qtr 2" sheetId="7" state="hidden" r:id="rId9"/>
    <sheet name="Aging Qtr 3 " sheetId="8" state="hidden" r:id="rId10"/>
    <sheet name="Aging Qtr 4" sheetId="9" state="hidden" r:id="rId11"/>
    <sheet name="Sheet1" sheetId="10" state="hidden" r:id="rId12"/>
  </sheets>
  <definedNames>
    <definedName name="_xlnm.Print_Area" localSheetId="7">'Aging Qtr 1'!$A:$AE</definedName>
    <definedName name="_xlnm.Print_Area" localSheetId="8">'Aging Qtr 2'!$A:$AE</definedName>
    <definedName name="_xlnm.Print_Area" localSheetId="9">'Aging Qtr 3 '!$A:$AE</definedName>
    <definedName name="_xlnm.Print_Area" localSheetId="10">'Aging Qtr 4'!$A:$AE</definedName>
    <definedName name="_xlnm.Print_Area" localSheetId="1">Overall!$A$1:$BC$68</definedName>
    <definedName name="_xlnm.Print_Titles" localSheetId="4">Aging!$A:$A</definedName>
    <definedName name="_xlnm.Print_Titles" localSheetId="7">'Aging Qtr 1'!$A:$A</definedName>
    <definedName name="_xlnm.Print_Titles" localSheetId="8">'Aging Qtr 2'!$A:$A</definedName>
    <definedName name="_xlnm.Print_Titles" localSheetId="9">'Aging Qtr 3 '!$A:$A</definedName>
    <definedName name="_xlnm.Print_Titles" localSheetId="10">'Aging Qtr 4'!$A:$A</definedName>
    <definedName name="_xlnm.Print_Titles" localSheetId="1">Overall!$A:$A</definedName>
    <definedName name="_xlnm.Print_Titles" localSheetId="5">Workforce!$A:$A</definedName>
    <definedName name="Z_26284B60_2A36_4C62_A2C2_4E7BEA339BA7_.wvu.Cols" localSheetId="7" hidden="1">'Aging Qtr 1'!$N:$O,'Aging Qtr 1'!$AC:$AE</definedName>
    <definedName name="Z_26284B60_2A36_4C62_A2C2_4E7BEA339BA7_.wvu.Cols" localSheetId="8" hidden="1">'Aging Qtr 2'!$N:$O,'Aging Qtr 2'!$AC:$AE</definedName>
    <definedName name="Z_26284B60_2A36_4C62_A2C2_4E7BEA339BA7_.wvu.Cols" localSheetId="9" hidden="1">'Aging Qtr 3 '!$N:$O,'Aging Qtr 3 '!$AC:$AE</definedName>
    <definedName name="Z_26284B60_2A36_4C62_A2C2_4E7BEA339BA7_.wvu.Cols" localSheetId="10" hidden="1">'Aging Qtr 4'!$N:$O,'Aging Qtr 4'!$AC:$AE</definedName>
    <definedName name="Z_26284B60_2A36_4C62_A2C2_4E7BEA339BA7_.wvu.Cols" localSheetId="1" hidden="1">Overall!#REF!,Overall!$U:$U</definedName>
    <definedName name="Z_26284B60_2A36_4C62_A2C2_4E7BEA339BA7_.wvu.Cols" localSheetId="5" hidden="1">Workforce!$F:$G</definedName>
    <definedName name="Z_26284B60_2A36_4C62_A2C2_4E7BEA339BA7_.wvu.PrintArea" localSheetId="7" hidden="1">'Aging Qtr 1'!$A:$AE</definedName>
    <definedName name="Z_26284B60_2A36_4C62_A2C2_4E7BEA339BA7_.wvu.PrintArea" localSheetId="8" hidden="1">'Aging Qtr 2'!$A:$AE</definedName>
    <definedName name="Z_26284B60_2A36_4C62_A2C2_4E7BEA339BA7_.wvu.PrintArea" localSheetId="9" hidden="1">'Aging Qtr 3 '!$A:$AE</definedName>
    <definedName name="Z_26284B60_2A36_4C62_A2C2_4E7BEA339BA7_.wvu.PrintArea" localSheetId="10" hidden="1">'Aging Qtr 4'!$A:$AE</definedName>
    <definedName name="Z_26284B60_2A36_4C62_A2C2_4E7BEA339BA7_.wvu.PrintArea" localSheetId="1" hidden="1">Overall!$A:$BA</definedName>
    <definedName name="Z_26284B60_2A36_4C62_A2C2_4E7BEA339BA7_.wvu.PrintTitles" localSheetId="4" hidden="1">Aging!$A:$A</definedName>
    <definedName name="Z_26284B60_2A36_4C62_A2C2_4E7BEA339BA7_.wvu.PrintTitles" localSheetId="7" hidden="1">'Aging Qtr 1'!$A:$A</definedName>
    <definedName name="Z_26284B60_2A36_4C62_A2C2_4E7BEA339BA7_.wvu.PrintTitles" localSheetId="8" hidden="1">'Aging Qtr 2'!$A:$A</definedName>
    <definedName name="Z_26284B60_2A36_4C62_A2C2_4E7BEA339BA7_.wvu.PrintTitles" localSheetId="9" hidden="1">'Aging Qtr 3 '!$A:$A</definedName>
    <definedName name="Z_26284B60_2A36_4C62_A2C2_4E7BEA339BA7_.wvu.PrintTitles" localSheetId="10" hidden="1">'Aging Qtr 4'!$A:$A</definedName>
    <definedName name="Z_26284B60_2A36_4C62_A2C2_4E7BEA339BA7_.wvu.PrintTitles" localSheetId="1" hidden="1">Overall!$A:$A</definedName>
    <definedName name="Z_26284B60_2A36_4C62_A2C2_4E7BEA339BA7_.wvu.PrintTitles" localSheetId="5" hidden="1">Workforce!$A:$A</definedName>
    <definedName name="Z_4CDA3EBB_4A2E_4281_AC0D_AAB7CD5E6D9C_.wvu.PrintArea" localSheetId="7" hidden="1">'Aging Qtr 1'!$A:$AE</definedName>
    <definedName name="Z_4CDA3EBB_4A2E_4281_AC0D_AAB7CD5E6D9C_.wvu.PrintArea" localSheetId="8" hidden="1">'Aging Qtr 2'!$A:$AE</definedName>
    <definedName name="Z_4CDA3EBB_4A2E_4281_AC0D_AAB7CD5E6D9C_.wvu.PrintArea" localSheetId="9" hidden="1">'Aging Qtr 3 '!$A:$AE</definedName>
    <definedName name="Z_4CDA3EBB_4A2E_4281_AC0D_AAB7CD5E6D9C_.wvu.PrintArea" localSheetId="10" hidden="1">'Aging Qtr 4'!$A:$AE</definedName>
    <definedName name="Z_4CDA3EBB_4A2E_4281_AC0D_AAB7CD5E6D9C_.wvu.PrintArea" localSheetId="1" hidden="1">Overall!$A:$BA</definedName>
    <definedName name="Z_4CDA3EBB_4A2E_4281_AC0D_AAB7CD5E6D9C_.wvu.PrintTitles" localSheetId="4" hidden="1">Aging!$A:$A</definedName>
    <definedName name="Z_4CDA3EBB_4A2E_4281_AC0D_AAB7CD5E6D9C_.wvu.PrintTitles" localSheetId="7" hidden="1">'Aging Qtr 1'!$A:$A</definedName>
    <definedName name="Z_4CDA3EBB_4A2E_4281_AC0D_AAB7CD5E6D9C_.wvu.PrintTitles" localSheetId="8" hidden="1">'Aging Qtr 2'!$A:$A</definedName>
    <definedName name="Z_4CDA3EBB_4A2E_4281_AC0D_AAB7CD5E6D9C_.wvu.PrintTitles" localSheetId="9" hidden="1">'Aging Qtr 3 '!$A:$A</definedName>
    <definedName name="Z_4CDA3EBB_4A2E_4281_AC0D_AAB7CD5E6D9C_.wvu.PrintTitles" localSheetId="10" hidden="1">'Aging Qtr 4'!$A:$A</definedName>
    <definedName name="Z_4CDA3EBB_4A2E_4281_AC0D_AAB7CD5E6D9C_.wvu.PrintTitles" localSheetId="1" hidden="1">Overall!$A:$A</definedName>
    <definedName name="Z_4CDA3EBB_4A2E_4281_AC0D_AAB7CD5E6D9C_.wvu.PrintTitles" localSheetId="5" hidden="1">Workforce!$A:$A</definedName>
    <definedName name="Z_52B4F8F5_379C_4DA9_B12D_510F41666B06_.wvu.PrintArea" localSheetId="7" hidden="1">'Aging Qtr 1'!$A:$AE</definedName>
    <definedName name="Z_52B4F8F5_379C_4DA9_B12D_510F41666B06_.wvu.PrintArea" localSheetId="8" hidden="1">'Aging Qtr 2'!$A:$AE</definedName>
    <definedName name="Z_52B4F8F5_379C_4DA9_B12D_510F41666B06_.wvu.PrintArea" localSheetId="9" hidden="1">'Aging Qtr 3 '!$A:$AE</definedName>
    <definedName name="Z_52B4F8F5_379C_4DA9_B12D_510F41666B06_.wvu.PrintArea" localSheetId="10" hidden="1">'Aging Qtr 4'!$A:$AE</definedName>
    <definedName name="Z_52B4F8F5_379C_4DA9_B12D_510F41666B06_.wvu.PrintArea" localSheetId="1" hidden="1">Overall!$A:$BA</definedName>
    <definedName name="Z_52B4F8F5_379C_4DA9_B12D_510F41666B06_.wvu.PrintTitles" localSheetId="4" hidden="1">Aging!$A:$A</definedName>
    <definedName name="Z_52B4F8F5_379C_4DA9_B12D_510F41666B06_.wvu.PrintTitles" localSheetId="7" hidden="1">'Aging Qtr 1'!$A:$A</definedName>
    <definedName name="Z_52B4F8F5_379C_4DA9_B12D_510F41666B06_.wvu.PrintTitles" localSheetId="8" hidden="1">'Aging Qtr 2'!$A:$A</definedName>
    <definedName name="Z_52B4F8F5_379C_4DA9_B12D_510F41666B06_.wvu.PrintTitles" localSheetId="9" hidden="1">'Aging Qtr 3 '!$A:$A</definedName>
    <definedName name="Z_52B4F8F5_379C_4DA9_B12D_510F41666B06_.wvu.PrintTitles" localSheetId="10" hidden="1">'Aging Qtr 4'!$A:$A</definedName>
    <definedName name="Z_52B4F8F5_379C_4DA9_B12D_510F41666B06_.wvu.PrintTitles" localSheetId="1" hidden="1">Overall!$A:$A</definedName>
    <definedName name="Z_52B4F8F5_379C_4DA9_B12D_510F41666B06_.wvu.PrintTitles" localSheetId="5" hidden="1">Workforce!$A:$A</definedName>
    <definedName name="Z_5AA69D90_CCEF_45D2_852A_E9301C21BA5C_.wvu.Cols" localSheetId="7" hidden="1">'Aging Qtr 1'!$N:$O,'Aging Qtr 1'!$AC:$AE</definedName>
    <definedName name="Z_5AA69D90_CCEF_45D2_852A_E9301C21BA5C_.wvu.Cols" localSheetId="8" hidden="1">'Aging Qtr 2'!$N:$O,'Aging Qtr 2'!$AC:$AE</definedName>
    <definedName name="Z_5AA69D90_CCEF_45D2_852A_E9301C21BA5C_.wvu.Cols" localSheetId="9" hidden="1">'Aging Qtr 3 '!$N:$O,'Aging Qtr 3 '!$AC:$AE</definedName>
    <definedName name="Z_5AA69D90_CCEF_45D2_852A_E9301C21BA5C_.wvu.Cols" localSheetId="10" hidden="1">'Aging Qtr 4'!$N:$O,'Aging Qtr 4'!$AC:$AE</definedName>
    <definedName name="Z_5AA69D90_CCEF_45D2_852A_E9301C21BA5C_.wvu.Cols" localSheetId="1" hidden="1">Overall!#REF!</definedName>
    <definedName name="Z_5AA69D90_CCEF_45D2_852A_E9301C21BA5C_.wvu.Cols" localSheetId="5" hidden="1">Workforce!$F:$G</definedName>
    <definedName name="Z_5AA69D90_CCEF_45D2_852A_E9301C21BA5C_.wvu.PrintArea" localSheetId="7" hidden="1">'Aging Qtr 1'!$A:$AE</definedName>
    <definedName name="Z_5AA69D90_CCEF_45D2_852A_E9301C21BA5C_.wvu.PrintArea" localSheetId="8" hidden="1">'Aging Qtr 2'!$A:$AE</definedName>
    <definedName name="Z_5AA69D90_CCEF_45D2_852A_E9301C21BA5C_.wvu.PrintArea" localSheetId="9" hidden="1">'Aging Qtr 3 '!$A:$AE</definedName>
    <definedName name="Z_5AA69D90_CCEF_45D2_852A_E9301C21BA5C_.wvu.PrintArea" localSheetId="10" hidden="1">'Aging Qtr 4'!$A:$AE</definedName>
    <definedName name="Z_5AA69D90_CCEF_45D2_852A_E9301C21BA5C_.wvu.PrintArea" localSheetId="1" hidden="1">Overall!$A:$BA</definedName>
    <definedName name="Z_5AA69D90_CCEF_45D2_852A_E9301C21BA5C_.wvu.PrintTitles" localSheetId="4" hidden="1">Aging!$A:$A</definedName>
    <definedName name="Z_5AA69D90_CCEF_45D2_852A_E9301C21BA5C_.wvu.PrintTitles" localSheetId="7" hidden="1">'Aging Qtr 1'!$A:$A</definedName>
    <definedName name="Z_5AA69D90_CCEF_45D2_852A_E9301C21BA5C_.wvu.PrintTitles" localSheetId="8" hidden="1">'Aging Qtr 2'!$A:$A</definedName>
    <definedName name="Z_5AA69D90_CCEF_45D2_852A_E9301C21BA5C_.wvu.PrintTitles" localSheetId="9" hidden="1">'Aging Qtr 3 '!$A:$A</definedName>
    <definedName name="Z_5AA69D90_CCEF_45D2_852A_E9301C21BA5C_.wvu.PrintTitles" localSheetId="10" hidden="1">'Aging Qtr 4'!$A:$A</definedName>
    <definedName name="Z_5AA69D90_CCEF_45D2_852A_E9301C21BA5C_.wvu.PrintTitles" localSheetId="1" hidden="1">Overall!$A:$A</definedName>
    <definedName name="Z_5AA69D90_CCEF_45D2_852A_E9301C21BA5C_.wvu.PrintTitles" localSheetId="5" hidden="1">Workforce!$A:$A</definedName>
    <definedName name="Z_907F337C_49EC_4B14_8FDC_DDF14DA2E8F0_.wvu.PrintArea" localSheetId="7" hidden="1">'Aging Qtr 1'!$A:$AE</definedName>
    <definedName name="Z_907F337C_49EC_4B14_8FDC_DDF14DA2E8F0_.wvu.PrintArea" localSheetId="8" hidden="1">'Aging Qtr 2'!$A:$AE</definedName>
    <definedName name="Z_907F337C_49EC_4B14_8FDC_DDF14DA2E8F0_.wvu.PrintArea" localSheetId="9" hidden="1">'Aging Qtr 3 '!$A:$AE</definedName>
    <definedName name="Z_907F337C_49EC_4B14_8FDC_DDF14DA2E8F0_.wvu.PrintArea" localSheetId="10" hidden="1">'Aging Qtr 4'!$A:$AE</definedName>
    <definedName name="Z_907F337C_49EC_4B14_8FDC_DDF14DA2E8F0_.wvu.PrintArea" localSheetId="1" hidden="1">Overall!$A:$BA</definedName>
    <definedName name="Z_907F337C_49EC_4B14_8FDC_DDF14DA2E8F0_.wvu.PrintTitles" localSheetId="4" hidden="1">Aging!$A:$A</definedName>
    <definedName name="Z_907F337C_49EC_4B14_8FDC_DDF14DA2E8F0_.wvu.PrintTitles" localSheetId="7" hidden="1">'Aging Qtr 1'!$A:$A</definedName>
    <definedName name="Z_907F337C_49EC_4B14_8FDC_DDF14DA2E8F0_.wvu.PrintTitles" localSheetId="8" hidden="1">'Aging Qtr 2'!$A:$A</definedName>
    <definedName name="Z_907F337C_49EC_4B14_8FDC_DDF14DA2E8F0_.wvu.PrintTitles" localSheetId="9" hidden="1">'Aging Qtr 3 '!$A:$A</definedName>
    <definedName name="Z_907F337C_49EC_4B14_8FDC_DDF14DA2E8F0_.wvu.PrintTitles" localSheetId="10" hidden="1">'Aging Qtr 4'!$A:$A</definedName>
    <definedName name="Z_907F337C_49EC_4B14_8FDC_DDF14DA2E8F0_.wvu.PrintTitles" localSheetId="1" hidden="1">Overall!$A:$A</definedName>
    <definedName name="Z_907F337C_49EC_4B14_8FDC_DDF14DA2E8F0_.wvu.PrintTitles" localSheetId="5" hidden="1">Workforce!$A:$A</definedName>
    <definedName name="Z_BF343B0E_2A32_435E_8054_AB8178F73B68_.wvu.Cols" localSheetId="4" hidden="1">Aging!$N:$O</definedName>
    <definedName name="Z_BF343B0E_2A32_435E_8054_AB8178F73B68_.wvu.Cols" localSheetId="7" hidden="1">'Aging Qtr 1'!$N:$O,'Aging Qtr 1'!#REF!,'Aging Qtr 1'!#REF!,'Aging Qtr 1'!$AC:$AE</definedName>
    <definedName name="Z_BF343B0E_2A32_435E_8054_AB8178F73B68_.wvu.Cols" localSheetId="8" hidden="1">'Aging Qtr 2'!$N:$O,'Aging Qtr 2'!#REF!,'Aging Qtr 2'!#REF!,'Aging Qtr 2'!$AC:$AE</definedName>
    <definedName name="Z_BF343B0E_2A32_435E_8054_AB8178F73B68_.wvu.Cols" localSheetId="9" hidden="1">'Aging Qtr 3 '!$N:$O,'Aging Qtr 3 '!#REF!,'Aging Qtr 3 '!#REF!,'Aging Qtr 3 '!$AC:$AE</definedName>
    <definedName name="Z_BF343B0E_2A32_435E_8054_AB8178F73B68_.wvu.Cols" localSheetId="10" hidden="1">'Aging Qtr 4'!$N:$O,'Aging Qtr 4'!#REF!,'Aging Qtr 4'!#REF!,'Aging Qtr 4'!$AC:$AE</definedName>
    <definedName name="Z_BF343B0E_2A32_435E_8054_AB8178F73B68_.wvu.Cols" localSheetId="1" hidden="1">Overall!#REF!,Overall!#REF!,Overall!$AT:$AT,Overall!$AZ:$BA</definedName>
    <definedName name="Z_BF343B0E_2A32_435E_8054_AB8178F73B68_.wvu.Cols" localSheetId="5" hidden="1">Workforce!$F:$G</definedName>
    <definedName name="Z_BF343B0E_2A32_435E_8054_AB8178F73B68_.wvu.PrintArea" localSheetId="7" hidden="1">'Aging Qtr 1'!$A:$AE</definedName>
    <definedName name="Z_BF343B0E_2A32_435E_8054_AB8178F73B68_.wvu.PrintArea" localSheetId="8" hidden="1">'Aging Qtr 2'!$A:$AE</definedName>
    <definedName name="Z_BF343B0E_2A32_435E_8054_AB8178F73B68_.wvu.PrintArea" localSheetId="9" hidden="1">'Aging Qtr 3 '!$A:$AE</definedName>
    <definedName name="Z_BF343B0E_2A32_435E_8054_AB8178F73B68_.wvu.PrintArea" localSheetId="10" hidden="1">'Aging Qtr 4'!$A:$AE</definedName>
    <definedName name="Z_BF343B0E_2A32_435E_8054_AB8178F73B68_.wvu.PrintArea" localSheetId="1" hidden="1">Overall!$A:$BA</definedName>
    <definedName name="Z_BF343B0E_2A32_435E_8054_AB8178F73B68_.wvu.PrintTitles" localSheetId="4" hidden="1">Aging!$A:$A</definedName>
    <definedName name="Z_BF343B0E_2A32_435E_8054_AB8178F73B68_.wvu.PrintTitles" localSheetId="7" hidden="1">'Aging Qtr 1'!$A:$A</definedName>
    <definedName name="Z_BF343B0E_2A32_435E_8054_AB8178F73B68_.wvu.PrintTitles" localSheetId="8" hidden="1">'Aging Qtr 2'!$A:$A</definedName>
    <definedName name="Z_BF343B0E_2A32_435E_8054_AB8178F73B68_.wvu.PrintTitles" localSheetId="9" hidden="1">'Aging Qtr 3 '!$A:$A</definedName>
    <definedName name="Z_BF343B0E_2A32_435E_8054_AB8178F73B68_.wvu.PrintTitles" localSheetId="10" hidden="1">'Aging Qtr 4'!$A:$A</definedName>
    <definedName name="Z_BF343B0E_2A32_435E_8054_AB8178F73B68_.wvu.PrintTitles" localSheetId="1" hidden="1">Overall!$A:$A</definedName>
    <definedName name="Z_BF343B0E_2A32_435E_8054_AB8178F73B68_.wvu.PrintTitles" localSheetId="5" hidden="1">Workforce!$A:$A</definedName>
    <definedName name="Z_E128D64C_6B3B_43DD_8512_8DA65EBD4AE7_.wvu.Cols" localSheetId="7" hidden="1">'Aging Qtr 1'!$N:$O,'Aging Qtr 1'!$AC:$AE</definedName>
    <definedName name="Z_E128D64C_6B3B_43DD_8512_8DA65EBD4AE7_.wvu.Cols" localSheetId="8" hidden="1">'Aging Qtr 2'!$N:$O,'Aging Qtr 2'!$AC:$AE</definedName>
    <definedName name="Z_E128D64C_6B3B_43DD_8512_8DA65EBD4AE7_.wvu.Cols" localSheetId="9" hidden="1">'Aging Qtr 3 '!$N:$O,'Aging Qtr 3 '!$AC:$AE</definedName>
    <definedName name="Z_E128D64C_6B3B_43DD_8512_8DA65EBD4AE7_.wvu.Cols" localSheetId="10" hidden="1">'Aging Qtr 4'!$N:$O,'Aging Qtr 4'!$AC:$AE</definedName>
    <definedName name="Z_E128D64C_6B3B_43DD_8512_8DA65EBD4AE7_.wvu.Cols" localSheetId="1" hidden="1">Overall!#REF!,Overall!#REF!,Overall!$AT:$AT,Overall!$AZ:$BA</definedName>
    <definedName name="Z_E128D64C_6B3B_43DD_8512_8DA65EBD4AE7_.wvu.Cols" localSheetId="5" hidden="1">Workforce!$F:$G</definedName>
    <definedName name="Z_E128D64C_6B3B_43DD_8512_8DA65EBD4AE7_.wvu.PrintArea" localSheetId="7" hidden="1">'Aging Qtr 1'!$A:$AE</definedName>
    <definedName name="Z_E128D64C_6B3B_43DD_8512_8DA65EBD4AE7_.wvu.PrintArea" localSheetId="8" hidden="1">'Aging Qtr 2'!$A:$AE</definedName>
    <definedName name="Z_E128D64C_6B3B_43DD_8512_8DA65EBD4AE7_.wvu.PrintArea" localSheetId="9" hidden="1">'Aging Qtr 3 '!$A:$AE</definedName>
    <definedName name="Z_E128D64C_6B3B_43DD_8512_8DA65EBD4AE7_.wvu.PrintArea" localSheetId="10" hidden="1">'Aging Qtr 4'!$A:$AE</definedName>
    <definedName name="Z_E128D64C_6B3B_43DD_8512_8DA65EBD4AE7_.wvu.PrintArea" localSheetId="1" hidden="1">Overall!$A:$BA</definedName>
    <definedName name="Z_E128D64C_6B3B_43DD_8512_8DA65EBD4AE7_.wvu.PrintTitles" localSheetId="4" hidden="1">Aging!$A:$A</definedName>
    <definedName name="Z_E128D64C_6B3B_43DD_8512_8DA65EBD4AE7_.wvu.PrintTitles" localSheetId="7" hidden="1">'Aging Qtr 1'!$A:$A</definedName>
    <definedName name="Z_E128D64C_6B3B_43DD_8512_8DA65EBD4AE7_.wvu.PrintTitles" localSheetId="8" hidden="1">'Aging Qtr 2'!$A:$A</definedName>
    <definedName name="Z_E128D64C_6B3B_43DD_8512_8DA65EBD4AE7_.wvu.PrintTitles" localSheetId="9" hidden="1">'Aging Qtr 3 '!$A:$A</definedName>
    <definedName name="Z_E128D64C_6B3B_43DD_8512_8DA65EBD4AE7_.wvu.PrintTitles" localSheetId="10" hidden="1">'Aging Qtr 4'!$A:$A</definedName>
    <definedName name="Z_E128D64C_6B3B_43DD_8512_8DA65EBD4AE7_.wvu.PrintTitles" localSheetId="1" hidden="1">Overall!$A:$A</definedName>
    <definedName name="Z_E128D64C_6B3B_43DD_8512_8DA65EBD4AE7_.wvu.PrintTitles" localSheetId="5" hidden="1">Workforce!$A:$A</definedName>
  </definedNames>
  <calcPr calcId="191028"/>
  <customWorkbookViews>
    <customWorkbookView name="Mariah Myres - Personal View" guid="{26284B60-2A36-4C62-A2C2-4E7BEA339BA7}" mergeInterval="0" personalView="1" maximized="1" xWindow="1912" yWindow="-8" windowWidth="1936" windowHeight="1048" activeSheetId="2"/>
    <customWorkbookView name="Debra James - Personal View" guid="{BF343B0E-2A32-435E-8054-AB8178F73B68}" mergeInterval="0" personalView="1" maximized="1" windowWidth="1280" windowHeight="494" activeSheetId="2"/>
    <customWorkbookView name="Melinda Clark - Personal View" guid="{907F337C-49EC-4B14-8FDC-DDF14DA2E8F0}" mergeInterval="0" personalView="1" maximized="1" windowWidth="1680" windowHeight="753" activeSheetId="2"/>
    <customWorkbookView name="Jodi Rafferty - Personal View" guid="{52B4F8F5-379C-4DA9-B12D-510F41666B06}" mergeInterval="0" personalView="1" maximized="1" xWindow="-8" yWindow="-8" windowWidth="1382" windowHeight="744" activeSheetId="4"/>
    <customWorkbookView name="Jennifer Williams - Personal View" guid="{4CDA3EBB-4A2E-4281-AC0D-AAB7CD5E6D9C}" mergeInterval="0" personalView="1" maximized="1" xWindow="-9" yWindow="-9" windowWidth="1618" windowHeight="868" activeSheetId="3"/>
    <customWorkbookView name="Lisa Flahardy - Personal View" guid="{E128D64C-6B3B-43DD-8512-8DA65EBD4AE7}" mergeInterval="0" personalView="1" xWindow="127" yWindow="178" windowWidth="1440" windowHeight="749" activeSheetId="2"/>
    <customWorkbookView name="Beth Ferguson - Personal View" guid="{5AA69D90-CCEF-45D2-852A-E9301C21BA5C}" mergeInterval="0" personalView="1" maximized="1" xWindow="-8" yWindow="-8" windowWidth="1936" windowHeight="104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9" i="2" l="1"/>
  <c r="AY4" i="2" l="1"/>
  <c r="AS14" i="2"/>
  <c r="AS12" i="2"/>
  <c r="AS8" i="2"/>
  <c r="AS6" i="2"/>
  <c r="AS10" i="2" s="1"/>
  <c r="AF11" i="2"/>
  <c r="AF9" i="2"/>
  <c r="AG4" i="2"/>
  <c r="AF4" i="2"/>
  <c r="AI4" i="2"/>
  <c r="AN5" i="2" l="1"/>
  <c r="AB5" i="2"/>
  <c r="AE4" i="2"/>
  <c r="AE6" i="2" s="1"/>
  <c r="AD6" i="2"/>
  <c r="AD14" i="2" s="1"/>
  <c r="T6" i="2"/>
  <c r="T14" i="2" s="1"/>
  <c r="S9" i="2"/>
  <c r="R11" i="2"/>
  <c r="AE10" i="2" l="1"/>
  <c r="AE12" i="2"/>
  <c r="AE14" i="2"/>
  <c r="AE8" i="2"/>
  <c r="AD8" i="2"/>
  <c r="AD12" i="2"/>
  <c r="AD10" i="2"/>
  <c r="T10" i="2"/>
  <c r="T8" i="2"/>
  <c r="T12" i="2"/>
  <c r="BC6" i="2"/>
  <c r="BC14" i="2" s="1"/>
  <c r="BB6" i="2"/>
  <c r="BB14" i="2" s="1"/>
  <c r="BC10" i="2" l="1"/>
  <c r="BC12" i="2"/>
  <c r="BC8" i="2"/>
  <c r="BB10" i="2"/>
  <c r="BB8" i="2"/>
  <c r="BB12" i="2"/>
  <c r="X9" i="2" l="1"/>
  <c r="Z9" i="2" l="1"/>
  <c r="O11" i="2" l="1"/>
  <c r="O9" i="2"/>
  <c r="O7" i="2"/>
  <c r="O5" i="2"/>
  <c r="H9" i="2" l="1"/>
  <c r="H7" i="2"/>
  <c r="H11" i="2" l="1"/>
  <c r="H5" i="2"/>
  <c r="F9" i="2" l="1"/>
  <c r="F5" i="2"/>
  <c r="F11" i="2"/>
  <c r="E5" i="2" l="1"/>
  <c r="D5" i="2" l="1"/>
  <c r="B5" i="2" l="1"/>
  <c r="B11" i="2"/>
  <c r="R4" i="2" l="1"/>
  <c r="O4" i="2" l="1"/>
  <c r="H4" i="2" l="1"/>
  <c r="F4" i="2" l="1"/>
  <c r="E4" i="2" l="1"/>
  <c r="D4" i="2" l="1"/>
  <c r="B4" i="2" l="1"/>
  <c r="AU6" i="2" l="1"/>
  <c r="AU14" i="2" s="1"/>
  <c r="AL6" i="2"/>
  <c r="AL8" i="2" s="1"/>
  <c r="AU10" i="2" l="1"/>
  <c r="AU8" i="2"/>
  <c r="AL14" i="2"/>
  <c r="AL12" i="2"/>
  <c r="AU12" i="2"/>
  <c r="AL10" i="2"/>
  <c r="AH6" i="2" l="1"/>
  <c r="AH8" i="2" s="1"/>
  <c r="AK6" i="2"/>
  <c r="AK8" i="2" s="1"/>
  <c r="AJ6" i="2"/>
  <c r="AJ8" i="2" s="1"/>
  <c r="AR6" i="2"/>
  <c r="AR10" i="2" s="1"/>
  <c r="AR14" i="2" l="1"/>
  <c r="AH12" i="2"/>
  <c r="AH14" i="2"/>
  <c r="AH10" i="2"/>
  <c r="AK14" i="2"/>
  <c r="AK12" i="2"/>
  <c r="AK10" i="2"/>
  <c r="AR8" i="2"/>
  <c r="AJ12" i="2"/>
  <c r="AJ14" i="2"/>
  <c r="AJ10" i="2"/>
  <c r="AR12" i="2"/>
  <c r="AA6" i="2"/>
  <c r="O5" i="3" l="1"/>
  <c r="O9" i="3"/>
  <c r="O11" i="3"/>
  <c r="O7" i="3"/>
  <c r="O4" i="3" l="1"/>
  <c r="R6" i="2"/>
  <c r="Q6" i="2" l="1"/>
  <c r="Q14" i="2" s="1"/>
  <c r="R8" i="2" l="1"/>
  <c r="O8" i="3" s="1"/>
  <c r="O6" i="3"/>
  <c r="Q8" i="2"/>
  <c r="Q12" i="2"/>
  <c r="Q10" i="2"/>
  <c r="R14" i="2"/>
  <c r="O14" i="3" s="1"/>
  <c r="R12" i="2"/>
  <c r="O12" i="3" s="1"/>
  <c r="R10" i="2"/>
  <c r="O10" i="3" s="1"/>
  <c r="P6" i="2"/>
  <c r="P12" i="2" s="1"/>
  <c r="P10" i="2" l="1"/>
  <c r="P8" i="2"/>
  <c r="P14" i="2"/>
  <c r="F6" i="2" l="1"/>
  <c r="F14" i="2" s="1"/>
  <c r="F8" i="2" l="1"/>
  <c r="F10" i="2"/>
  <c r="F12" i="2"/>
  <c r="AA3" i="9"/>
  <c r="Z3" i="9"/>
  <c r="Y3" i="9"/>
  <c r="X3" i="9"/>
  <c r="W3" i="9"/>
  <c r="V3" i="9"/>
  <c r="K3" i="9"/>
  <c r="J3" i="9"/>
  <c r="AA3" i="8"/>
  <c r="Z3" i="8"/>
  <c r="Y3" i="8"/>
  <c r="X3" i="8"/>
  <c r="W3" i="8"/>
  <c r="V3" i="8"/>
  <c r="U4" i="8"/>
  <c r="K3" i="8"/>
  <c r="J3" i="8"/>
  <c r="AA3" i="7"/>
  <c r="Z3" i="7"/>
  <c r="Y3" i="7"/>
  <c r="X3" i="7"/>
  <c r="W3" i="7"/>
  <c r="V3" i="7"/>
  <c r="U4" i="7"/>
  <c r="K3" i="7"/>
  <c r="J3" i="7"/>
  <c r="K3" i="6"/>
  <c r="J3" i="6"/>
  <c r="AA3" i="6"/>
  <c r="Z3" i="6"/>
  <c r="Y3" i="6"/>
  <c r="X3" i="6"/>
  <c r="W3" i="6"/>
  <c r="V3" i="6"/>
  <c r="B4" i="8"/>
  <c r="A1" i="3" l="1"/>
  <c r="J65" i="2" l="1"/>
  <c r="I65" i="2"/>
  <c r="X13" i="9" l="1"/>
  <c r="W13" i="9"/>
  <c r="Z13" i="9"/>
  <c r="U4" i="9"/>
  <c r="K13" i="9"/>
  <c r="E13" i="9" l="1"/>
  <c r="D13" i="9"/>
  <c r="C13" i="9"/>
  <c r="B13" i="9"/>
  <c r="F13" i="9"/>
  <c r="G13" i="9"/>
  <c r="H13" i="9"/>
  <c r="I13" i="9"/>
  <c r="M13" i="9" l="1"/>
  <c r="P13" i="9"/>
  <c r="S13" i="9"/>
  <c r="T13" i="9"/>
  <c r="U13" i="9"/>
  <c r="U6" i="9"/>
  <c r="Y13" i="9"/>
  <c r="U10" i="9" l="1"/>
  <c r="U14" i="9"/>
  <c r="U12" i="9"/>
  <c r="U8" i="9"/>
  <c r="AA13" i="9"/>
  <c r="AB13" i="9"/>
  <c r="S13" i="8" l="1"/>
  <c r="M13" i="8"/>
  <c r="AB13" i="8"/>
  <c r="AA13" i="8"/>
  <c r="Y13" i="8"/>
  <c r="W13" i="8"/>
  <c r="U13" i="8"/>
  <c r="P13" i="8"/>
  <c r="K13" i="8"/>
  <c r="T13" i="8" l="1"/>
  <c r="D4" i="8" l="1"/>
  <c r="D6" i="8" s="1"/>
  <c r="B13" i="6"/>
  <c r="B13" i="8"/>
  <c r="I13" i="8"/>
  <c r="H13" i="8"/>
  <c r="G13" i="8"/>
  <c r="F13" i="8"/>
  <c r="E13" i="8"/>
  <c r="D13" i="8"/>
  <c r="C13" i="8"/>
  <c r="B4" i="7"/>
  <c r="D4" i="9" l="1"/>
  <c r="AB13" i="7" l="1"/>
  <c r="AA13" i="7" l="1"/>
  <c r="Y13" i="7"/>
  <c r="W13" i="7"/>
  <c r="U13" i="7"/>
  <c r="T13" i="7"/>
  <c r="S13" i="7"/>
  <c r="R13" i="7"/>
  <c r="P13" i="7"/>
  <c r="M13" i="7"/>
  <c r="K13" i="7"/>
  <c r="I13" i="7"/>
  <c r="H13" i="7"/>
  <c r="G13" i="7"/>
  <c r="F13" i="7"/>
  <c r="E13" i="7"/>
  <c r="D13" i="7"/>
  <c r="C13" i="7"/>
  <c r="B13" i="7"/>
  <c r="G4" i="7" l="1"/>
  <c r="F4" i="7"/>
  <c r="D4" i="7"/>
  <c r="D6" i="7" s="1"/>
  <c r="J61" i="6" l="1"/>
  <c r="J62" i="6" s="1"/>
  <c r="Q9" i="9" l="1"/>
  <c r="G4" i="6" l="1"/>
  <c r="F4" i="6"/>
  <c r="D4" i="6"/>
  <c r="E6" i="2" l="1"/>
  <c r="E14" i="2" s="1"/>
  <c r="D6" i="2" l="1"/>
  <c r="D14" i="2" s="1"/>
  <c r="G4" i="8" l="1"/>
  <c r="G4" i="3"/>
  <c r="F4" i="8" l="1"/>
  <c r="AB17" i="9" l="1"/>
  <c r="AA17" i="9"/>
  <c r="Z17" i="9"/>
  <c r="Y17" i="9"/>
  <c r="V17" i="9"/>
  <c r="X17" i="9"/>
  <c r="W17" i="9"/>
  <c r="U17" i="9"/>
  <c r="T27" i="9"/>
  <c r="T26" i="9"/>
  <c r="T25" i="9"/>
  <c r="T24" i="9"/>
  <c r="T23" i="9"/>
  <c r="T22" i="9"/>
  <c r="T21" i="9"/>
  <c r="T20" i="9"/>
  <c r="T19" i="9"/>
  <c r="T17" i="9"/>
  <c r="S17" i="9"/>
  <c r="R17" i="9"/>
  <c r="Q25" i="9"/>
  <c r="Q24" i="9"/>
  <c r="Q23" i="9"/>
  <c r="Q22" i="9"/>
  <c r="Q21" i="9"/>
  <c r="Q20" i="9"/>
  <c r="Q19" i="9"/>
  <c r="P17" i="9"/>
  <c r="M17" i="9"/>
  <c r="K19" i="9"/>
  <c r="I17" i="9"/>
  <c r="H17" i="9"/>
  <c r="G17" i="9"/>
  <c r="F25" i="9"/>
  <c r="F24" i="9"/>
  <c r="F23" i="9"/>
  <c r="F22" i="9"/>
  <c r="F21" i="9"/>
  <c r="F20" i="9"/>
  <c r="F19" i="9"/>
  <c r="E25" i="9"/>
  <c r="E24" i="9"/>
  <c r="E23" i="9"/>
  <c r="E22" i="9"/>
  <c r="E21" i="9"/>
  <c r="E20" i="9"/>
  <c r="E19" i="9"/>
  <c r="E26" i="9"/>
  <c r="D26" i="9"/>
  <c r="D25" i="9"/>
  <c r="D24" i="9"/>
  <c r="D23" i="9"/>
  <c r="D22" i="9"/>
  <c r="D21" i="9"/>
  <c r="D20" i="9"/>
  <c r="D19" i="9"/>
  <c r="C17" i="9"/>
  <c r="B27" i="9"/>
  <c r="B26" i="9"/>
  <c r="B25" i="9"/>
  <c r="B24" i="9"/>
  <c r="B23" i="9"/>
  <c r="B22" i="9"/>
  <c r="B21" i="9"/>
  <c r="B20" i="9"/>
  <c r="B19" i="9"/>
  <c r="T27" i="8" l="1"/>
  <c r="T26" i="8"/>
  <c r="T25" i="8"/>
  <c r="T24" i="8"/>
  <c r="T23" i="8"/>
  <c r="T22" i="8"/>
  <c r="T21" i="8"/>
  <c r="L15" i="8"/>
  <c r="Q25" i="8"/>
  <c r="Q24" i="8"/>
  <c r="Q23" i="8"/>
  <c r="Q22" i="8"/>
  <c r="Q21" i="8"/>
  <c r="F25" i="8"/>
  <c r="F24" i="8"/>
  <c r="F23" i="8"/>
  <c r="F22" i="8"/>
  <c r="F21" i="8"/>
  <c r="E25" i="8"/>
  <c r="E24" i="8"/>
  <c r="E23" i="8"/>
  <c r="E22" i="8"/>
  <c r="E21" i="8"/>
  <c r="E26" i="8"/>
  <c r="D26" i="8"/>
  <c r="D25" i="8"/>
  <c r="D24" i="8"/>
  <c r="D23" i="8"/>
  <c r="D22" i="8"/>
  <c r="D21" i="8"/>
  <c r="D20" i="8"/>
  <c r="B27" i="8"/>
  <c r="B26" i="8"/>
  <c r="B25" i="8"/>
  <c r="B24" i="8"/>
  <c r="B23" i="8"/>
  <c r="B22" i="8"/>
  <c r="B21" i="8"/>
  <c r="B20" i="8"/>
  <c r="G13" i="3" l="1"/>
  <c r="F13" i="3"/>
  <c r="D13" i="3"/>
  <c r="M4" i="6"/>
  <c r="M4" i="7"/>
  <c r="M4" i="8"/>
  <c r="N20" i="8" l="1"/>
  <c r="O20" i="8"/>
  <c r="Q20" i="8"/>
  <c r="T20" i="8"/>
  <c r="F20" i="8"/>
  <c r="E20" i="8"/>
  <c r="D19" i="8"/>
  <c r="E19" i="8"/>
  <c r="F19" i="8"/>
  <c r="I19" i="8"/>
  <c r="J19" i="8"/>
  <c r="K19" i="8"/>
  <c r="N19" i="8"/>
  <c r="O19" i="8"/>
  <c r="Q19" i="8"/>
  <c r="T19" i="8"/>
  <c r="B19" i="8"/>
  <c r="C17" i="8" l="1"/>
  <c r="G17" i="8"/>
  <c r="H17" i="8"/>
  <c r="I17" i="8"/>
  <c r="M17" i="8"/>
  <c r="N17" i="8"/>
  <c r="O17" i="8"/>
  <c r="P17" i="8"/>
  <c r="R17" i="8"/>
  <c r="S17" i="8"/>
  <c r="T17" i="8"/>
  <c r="U17" i="8"/>
  <c r="V17" i="8"/>
  <c r="W17" i="8"/>
  <c r="X17" i="8"/>
  <c r="Y17" i="8"/>
  <c r="Z17" i="8"/>
  <c r="AA17" i="8"/>
  <c r="AB17" i="8"/>
  <c r="B17" i="8"/>
  <c r="B17" i="9" s="1"/>
  <c r="T25" i="7"/>
  <c r="T24" i="7"/>
  <c r="T23" i="7"/>
  <c r="T22" i="7"/>
  <c r="T21" i="7"/>
  <c r="T20" i="7"/>
  <c r="R19" i="7"/>
  <c r="S19" i="7"/>
  <c r="T19" i="7"/>
  <c r="W17" i="7"/>
  <c r="X17" i="7"/>
  <c r="Y17" i="7"/>
  <c r="Z17" i="7"/>
  <c r="AA17" i="7"/>
  <c r="AB17" i="7"/>
  <c r="R17" i="7"/>
  <c r="S17" i="7"/>
  <c r="T17" i="7"/>
  <c r="U17" i="7"/>
  <c r="V17" i="7"/>
  <c r="N17" i="7"/>
  <c r="O17" i="7"/>
  <c r="P17" i="7"/>
  <c r="M17" i="7"/>
  <c r="N19" i="7"/>
  <c r="O19" i="7"/>
  <c r="K19" i="7"/>
  <c r="J19" i="7"/>
  <c r="F19" i="7"/>
  <c r="G17" i="7"/>
  <c r="F25" i="7"/>
  <c r="F24" i="7"/>
  <c r="F23" i="7"/>
  <c r="F22" i="7"/>
  <c r="F21" i="7"/>
  <c r="F20" i="7"/>
  <c r="E25" i="7"/>
  <c r="E24" i="7"/>
  <c r="E23" i="7"/>
  <c r="E22" i="7"/>
  <c r="E21" i="7"/>
  <c r="E20" i="7"/>
  <c r="E19" i="7"/>
  <c r="E26" i="7"/>
  <c r="D26" i="7"/>
  <c r="D25" i="7"/>
  <c r="D24" i="7"/>
  <c r="D23" i="7"/>
  <c r="D22" i="7"/>
  <c r="D21" i="7"/>
  <c r="D20" i="7"/>
  <c r="D19" i="7"/>
  <c r="I17" i="7"/>
  <c r="H17" i="7"/>
  <c r="C17" i="7"/>
  <c r="B27" i="7"/>
  <c r="B26" i="7"/>
  <c r="B25" i="7"/>
  <c r="B24" i="7"/>
  <c r="B23" i="7"/>
  <c r="B22" i="7"/>
  <c r="B21" i="7"/>
  <c r="B20" i="7"/>
  <c r="B19" i="7"/>
  <c r="B17" i="7"/>
  <c r="AB17" i="6" l="1"/>
  <c r="AA17" i="6"/>
  <c r="Z17" i="6"/>
  <c r="Y17" i="6"/>
  <c r="X17" i="6"/>
  <c r="W17" i="6"/>
  <c r="V17" i="6"/>
  <c r="U17" i="6"/>
  <c r="T27" i="6"/>
  <c r="T26" i="6"/>
  <c r="T25" i="6"/>
  <c r="T24" i="6"/>
  <c r="T23" i="6"/>
  <c r="T22" i="6"/>
  <c r="T21" i="6"/>
  <c r="T20" i="6"/>
  <c r="T19" i="6"/>
  <c r="T17" i="6"/>
  <c r="S17" i="6"/>
  <c r="R17" i="6"/>
  <c r="Q25" i="6"/>
  <c r="Q24" i="6"/>
  <c r="Q23" i="6"/>
  <c r="Q22" i="6"/>
  <c r="Q21" i="6"/>
  <c r="Q20" i="6"/>
  <c r="Q19" i="6"/>
  <c r="P17" i="6"/>
  <c r="M17" i="6"/>
  <c r="K19" i="6"/>
  <c r="J19" i="6"/>
  <c r="I17" i="6"/>
  <c r="H17" i="6"/>
  <c r="G17" i="6"/>
  <c r="F25" i="6"/>
  <c r="F24" i="6"/>
  <c r="F23" i="6"/>
  <c r="F22" i="6"/>
  <c r="F21" i="6"/>
  <c r="F20" i="6"/>
  <c r="F19" i="6"/>
  <c r="E25" i="6"/>
  <c r="E24" i="6"/>
  <c r="E23" i="6"/>
  <c r="E22" i="6"/>
  <c r="E21" i="6"/>
  <c r="E20" i="6"/>
  <c r="E19" i="6"/>
  <c r="E26" i="6"/>
  <c r="D26" i="6"/>
  <c r="D25" i="6"/>
  <c r="D24" i="6"/>
  <c r="D23" i="6"/>
  <c r="D22" i="6"/>
  <c r="D21" i="6"/>
  <c r="D20" i="6"/>
  <c r="D19" i="6"/>
  <c r="C17" i="6"/>
  <c r="B27" i="6"/>
  <c r="B26" i="6"/>
  <c r="B25" i="6"/>
  <c r="B24" i="6"/>
  <c r="B23" i="6"/>
  <c r="B22" i="6"/>
  <c r="B21" i="6"/>
  <c r="B20" i="6"/>
  <c r="B19" i="6"/>
  <c r="B17" i="6"/>
  <c r="J4" i="6" l="1"/>
  <c r="C13" i="6" l="1"/>
  <c r="D13" i="6"/>
  <c r="E13" i="6"/>
  <c r="F13" i="6"/>
  <c r="G13" i="6"/>
  <c r="H13" i="6"/>
  <c r="I13" i="6"/>
  <c r="J13" i="6"/>
  <c r="J13" i="7" s="1"/>
  <c r="J13" i="8" s="1"/>
  <c r="J13" i="9" s="1"/>
  <c r="K13" i="6"/>
  <c r="L13" i="6"/>
  <c r="L13" i="7" s="1"/>
  <c r="L13" i="8" s="1"/>
  <c r="L13" i="9" s="1"/>
  <c r="M13" i="6"/>
  <c r="N13" i="6"/>
  <c r="N13" i="7" s="1"/>
  <c r="N13" i="8" s="1"/>
  <c r="N13" i="9" s="1"/>
  <c r="O13" i="6"/>
  <c r="O13" i="7" s="1"/>
  <c r="O13" i="8" s="1"/>
  <c r="O13" i="9" s="1"/>
  <c r="P13" i="6"/>
  <c r="Q13" i="6"/>
  <c r="Q13" i="7" s="1"/>
  <c r="Q13" i="8" s="1"/>
  <c r="Q13" i="9" s="1"/>
  <c r="R13" i="6"/>
  <c r="R13" i="8" s="1"/>
  <c r="R13" i="9" s="1"/>
  <c r="S13" i="6"/>
  <c r="T13" i="6"/>
  <c r="U13" i="6"/>
  <c r="V13" i="6"/>
  <c r="V13" i="7" s="1"/>
  <c r="W13" i="6"/>
  <c r="X13" i="6"/>
  <c r="Y13" i="6"/>
  <c r="Z13" i="6"/>
  <c r="AA13" i="6"/>
  <c r="AB13" i="6"/>
  <c r="Z13" i="7" l="1"/>
  <c r="Z13" i="8"/>
  <c r="X13" i="7"/>
  <c r="X13" i="8"/>
  <c r="C4" i="9"/>
  <c r="D6" i="9"/>
  <c r="E4" i="9"/>
  <c r="E6" i="9" s="1"/>
  <c r="F4" i="9"/>
  <c r="G4" i="9"/>
  <c r="H4" i="9"/>
  <c r="I4" i="9"/>
  <c r="J4" i="9"/>
  <c r="K4" i="9"/>
  <c r="L4" i="9"/>
  <c r="M4" i="9"/>
  <c r="M6" i="9" s="1"/>
  <c r="N4" i="9"/>
  <c r="O4" i="9"/>
  <c r="P4" i="9"/>
  <c r="Q4" i="9"/>
  <c r="R4" i="9"/>
  <c r="S4" i="9"/>
  <c r="T4" i="9"/>
  <c r="T6" i="9" s="1"/>
  <c r="V4" i="9"/>
  <c r="W4" i="9"/>
  <c r="X4" i="9"/>
  <c r="Y4" i="9"/>
  <c r="Z4" i="9"/>
  <c r="AA4" i="9"/>
  <c r="AB4" i="9"/>
  <c r="C4" i="8"/>
  <c r="E4" i="8"/>
  <c r="E6" i="8" s="1"/>
  <c r="H4" i="8"/>
  <c r="I4" i="8"/>
  <c r="J4" i="8"/>
  <c r="K4" i="8"/>
  <c r="L4" i="8"/>
  <c r="N4" i="8"/>
  <c r="O4" i="8"/>
  <c r="P4" i="8"/>
  <c r="Q4" i="8"/>
  <c r="R4" i="8"/>
  <c r="S4" i="8"/>
  <c r="T4" i="8"/>
  <c r="V4" i="8"/>
  <c r="W4" i="8"/>
  <c r="X4" i="8"/>
  <c r="Y4" i="8"/>
  <c r="Z4" i="8"/>
  <c r="AA4" i="8"/>
  <c r="AB4" i="8"/>
  <c r="C4" i="7"/>
  <c r="E4" i="7"/>
  <c r="H4" i="7"/>
  <c r="I4" i="7"/>
  <c r="J4" i="7"/>
  <c r="K4" i="7"/>
  <c r="L4" i="7"/>
  <c r="N4" i="7"/>
  <c r="O4" i="7"/>
  <c r="P4" i="7"/>
  <c r="Q4" i="7"/>
  <c r="R4" i="7"/>
  <c r="S4" i="7"/>
  <c r="T4" i="7"/>
  <c r="V4" i="7"/>
  <c r="W4" i="7"/>
  <c r="X4" i="7"/>
  <c r="Y4" i="7"/>
  <c r="Z4" i="7"/>
  <c r="AA4" i="7"/>
  <c r="AB4" i="7"/>
  <c r="C4" i="6"/>
  <c r="E4" i="6"/>
  <c r="H4" i="6"/>
  <c r="I4" i="6"/>
  <c r="K4" i="6"/>
  <c r="L4" i="6"/>
  <c r="N4" i="6"/>
  <c r="O4" i="6"/>
  <c r="P4" i="6"/>
  <c r="Q4" i="6"/>
  <c r="R4" i="6"/>
  <c r="S4" i="6"/>
  <c r="T4" i="6"/>
  <c r="U4" i="6"/>
  <c r="V4" i="6"/>
  <c r="W4" i="6"/>
  <c r="X4" i="6"/>
  <c r="Y4" i="6"/>
  <c r="Z4" i="6"/>
  <c r="AA4" i="6"/>
  <c r="AB4" i="6"/>
  <c r="B4" i="9"/>
  <c r="B6" i="9" s="1"/>
  <c r="B10" i="9" s="1"/>
  <c r="B4" i="6"/>
  <c r="J6" i="2" l="1"/>
  <c r="J14" i="2" s="1"/>
  <c r="AE6" i="9"/>
  <c r="AE14" i="9" s="1"/>
  <c r="AD6" i="9"/>
  <c r="AD14" i="9" s="1"/>
  <c r="AC6" i="9"/>
  <c r="AC12" i="9" s="1"/>
  <c r="AB6" i="9"/>
  <c r="AB14" i="9" s="1"/>
  <c r="AA6" i="9"/>
  <c r="AA14" i="9" s="1"/>
  <c r="Z6" i="9"/>
  <c r="Z14" i="9" s="1"/>
  <c r="Y6" i="9"/>
  <c r="Y12" i="9" s="1"/>
  <c r="X6" i="9"/>
  <c r="W6" i="9"/>
  <c r="W14" i="9" s="1"/>
  <c r="V6" i="9"/>
  <c r="V14" i="9" s="1"/>
  <c r="S6" i="9"/>
  <c r="R6" i="9"/>
  <c r="R14" i="9" s="1"/>
  <c r="Q6" i="9"/>
  <c r="P6" i="9"/>
  <c r="P14" i="9" s="1"/>
  <c r="O6" i="9"/>
  <c r="O14" i="9" s="1"/>
  <c r="N6" i="9"/>
  <c r="N14" i="9" s="1"/>
  <c r="M12" i="9"/>
  <c r="L6" i="9"/>
  <c r="L14" i="9" s="1"/>
  <c r="K6" i="9"/>
  <c r="K14" i="9" s="1"/>
  <c r="J6" i="9"/>
  <c r="J14" i="9" s="1"/>
  <c r="I6" i="9"/>
  <c r="I12" i="9" s="1"/>
  <c r="H6" i="9"/>
  <c r="H14" i="9" s="1"/>
  <c r="G6" i="9"/>
  <c r="G14" i="9" s="1"/>
  <c r="F6" i="9"/>
  <c r="F14" i="9" s="1"/>
  <c r="E12" i="9"/>
  <c r="C6" i="9"/>
  <c r="C14" i="9" s="1"/>
  <c r="AE6" i="8"/>
  <c r="AE14" i="8" s="1"/>
  <c r="AD6" i="8"/>
  <c r="AD14" i="8" s="1"/>
  <c r="AC6" i="8"/>
  <c r="AC12" i="8" s="1"/>
  <c r="AB6" i="8"/>
  <c r="AB14" i="8" s="1"/>
  <c r="AA6" i="8"/>
  <c r="AA14" i="8" s="1"/>
  <c r="Z6" i="8"/>
  <c r="Z14" i="8" s="1"/>
  <c r="Y6" i="8"/>
  <c r="Y12" i="8" s="1"/>
  <c r="X6" i="8"/>
  <c r="X14" i="8" s="1"/>
  <c r="W6" i="8"/>
  <c r="W14" i="8" s="1"/>
  <c r="V6" i="8"/>
  <c r="V14" i="8" s="1"/>
  <c r="U6" i="8"/>
  <c r="T6" i="8"/>
  <c r="T14" i="8" s="1"/>
  <c r="S6" i="8"/>
  <c r="S14" i="8" s="1"/>
  <c r="R6" i="8"/>
  <c r="Q6" i="8"/>
  <c r="P6" i="8"/>
  <c r="P14" i="8" s="1"/>
  <c r="O6" i="8"/>
  <c r="O14" i="8" s="1"/>
  <c r="N6" i="8"/>
  <c r="N14" i="8" s="1"/>
  <c r="M6" i="8"/>
  <c r="M8" i="8" s="1"/>
  <c r="L6" i="8"/>
  <c r="L14" i="8" s="1"/>
  <c r="K6" i="8"/>
  <c r="K14" i="8" s="1"/>
  <c r="J6" i="8"/>
  <c r="J14" i="8" s="1"/>
  <c r="I6" i="8"/>
  <c r="H6" i="8"/>
  <c r="H14" i="8" s="1"/>
  <c r="G6" i="8"/>
  <c r="G14" i="8" s="1"/>
  <c r="F6" i="8"/>
  <c r="F14" i="8" s="1"/>
  <c r="D14" i="8"/>
  <c r="C6" i="8"/>
  <c r="C14" i="8" s="1"/>
  <c r="B6" i="8"/>
  <c r="B14" i="8" s="1"/>
  <c r="AE6" i="7"/>
  <c r="AE14" i="7" s="1"/>
  <c r="AD6" i="7"/>
  <c r="AD14" i="7" s="1"/>
  <c r="AC6" i="7"/>
  <c r="AC12" i="7" s="1"/>
  <c r="AB6" i="7"/>
  <c r="AB14" i="7" s="1"/>
  <c r="AA6" i="7"/>
  <c r="AA14" i="7" s="1"/>
  <c r="Z6" i="7"/>
  <c r="Z14" i="7" s="1"/>
  <c r="Y6" i="7"/>
  <c r="X6" i="7"/>
  <c r="X14" i="7" s="1"/>
  <c r="W6" i="7"/>
  <c r="W14" i="7" s="1"/>
  <c r="V6" i="7"/>
  <c r="V14" i="7" s="1"/>
  <c r="U6" i="7"/>
  <c r="U14" i="7" s="1"/>
  <c r="T6" i="7"/>
  <c r="T14" i="7" s="1"/>
  <c r="S6" i="7"/>
  <c r="S14" i="7" s="1"/>
  <c r="R6" i="7"/>
  <c r="R14" i="7" s="1"/>
  <c r="Q6" i="7"/>
  <c r="P6" i="7"/>
  <c r="P14" i="7" s="1"/>
  <c r="O6" i="7"/>
  <c r="O14" i="7" s="1"/>
  <c r="N6" i="7"/>
  <c r="M6" i="7"/>
  <c r="L6" i="7"/>
  <c r="L14" i="7" s="1"/>
  <c r="K6" i="7"/>
  <c r="K14" i="7" s="1"/>
  <c r="J6" i="7"/>
  <c r="J14" i="7" s="1"/>
  <c r="I6" i="7"/>
  <c r="H6" i="7"/>
  <c r="H14" i="7" s="1"/>
  <c r="G6" i="7"/>
  <c r="G14" i="7" s="1"/>
  <c r="F6" i="7"/>
  <c r="F14" i="7" s="1"/>
  <c r="E6" i="7"/>
  <c r="E14" i="7" s="1"/>
  <c r="D14" i="7"/>
  <c r="C6" i="7"/>
  <c r="C14" i="7" s="1"/>
  <c r="B6" i="7"/>
  <c r="B14" i="7" s="1"/>
  <c r="AE6" i="6"/>
  <c r="AE14" i="6" s="1"/>
  <c r="AD6" i="6"/>
  <c r="AD8" i="6" s="1"/>
  <c r="AC6" i="6"/>
  <c r="AC14" i="6" s="1"/>
  <c r="AB6" i="6"/>
  <c r="AB8" i="6" s="1"/>
  <c r="AA6" i="6"/>
  <c r="AA14" i="6" s="1"/>
  <c r="Z6" i="6"/>
  <c r="Z10" i="6" s="1"/>
  <c r="Y6" i="6"/>
  <c r="Y14" i="6" s="1"/>
  <c r="X6" i="6"/>
  <c r="X8" i="6" s="1"/>
  <c r="W6" i="6"/>
  <c r="W14" i="6" s="1"/>
  <c r="V6" i="6"/>
  <c r="V10" i="6" s="1"/>
  <c r="U6" i="6"/>
  <c r="U14" i="6" s="1"/>
  <c r="T6" i="6"/>
  <c r="T8" i="6" s="1"/>
  <c r="S6" i="6"/>
  <c r="S14" i="6" s="1"/>
  <c r="R6" i="6"/>
  <c r="R10" i="6" s="1"/>
  <c r="Q6" i="6"/>
  <c r="Q14" i="6" s="1"/>
  <c r="P6" i="6"/>
  <c r="P8" i="6" s="1"/>
  <c r="O6" i="6"/>
  <c r="O14" i="6" s="1"/>
  <c r="N6" i="6"/>
  <c r="N10" i="6" s="1"/>
  <c r="M6" i="6"/>
  <c r="M14" i="6" s="1"/>
  <c r="L6" i="6"/>
  <c r="L8" i="6" s="1"/>
  <c r="K6" i="6"/>
  <c r="K14" i="6" s="1"/>
  <c r="J6" i="6"/>
  <c r="J10" i="6" s="1"/>
  <c r="I6" i="6"/>
  <c r="I14" i="6" s="1"/>
  <c r="H6" i="6"/>
  <c r="H8" i="6" s="1"/>
  <c r="G6" i="6"/>
  <c r="G14" i="6" s="1"/>
  <c r="F6" i="6"/>
  <c r="F10" i="6" s="1"/>
  <c r="E6" i="6"/>
  <c r="E14" i="6" s="1"/>
  <c r="D6" i="6"/>
  <c r="D8" i="6" s="1"/>
  <c r="C6" i="6"/>
  <c r="C14" i="6" s="1"/>
  <c r="B6" i="6"/>
  <c r="B10" i="6" l="1"/>
  <c r="B14" i="6"/>
  <c r="X14" i="9"/>
  <c r="Y14" i="9"/>
  <c r="AE8" i="8"/>
  <c r="AE12" i="8"/>
  <c r="AE8" i="7"/>
  <c r="I12" i="7"/>
  <c r="I14" i="7"/>
  <c r="M12" i="7"/>
  <c r="M14" i="7"/>
  <c r="Y12" i="7"/>
  <c r="Y14" i="7"/>
  <c r="D14" i="9"/>
  <c r="T14" i="9"/>
  <c r="N10" i="7"/>
  <c r="N14" i="7"/>
  <c r="I14" i="9"/>
  <c r="E12" i="8"/>
  <c r="E14" i="8"/>
  <c r="I12" i="8"/>
  <c r="I14" i="8"/>
  <c r="M12" i="8"/>
  <c r="M14" i="8"/>
  <c r="U12" i="8"/>
  <c r="U14" i="8"/>
  <c r="B14" i="9"/>
  <c r="S14" i="9"/>
  <c r="Y14" i="8"/>
  <c r="E14" i="9"/>
  <c r="R10" i="8"/>
  <c r="R14" i="8"/>
  <c r="Q12" i="8"/>
  <c r="Q14" i="8"/>
  <c r="Q12" i="9"/>
  <c r="Q14" i="9"/>
  <c r="Q12" i="7"/>
  <c r="Q14" i="7"/>
  <c r="L8" i="9"/>
  <c r="P8" i="9"/>
  <c r="D12" i="9"/>
  <c r="L12" i="9"/>
  <c r="P12" i="9"/>
  <c r="AB12" i="9"/>
  <c r="X8" i="9"/>
  <c r="W8" i="7"/>
  <c r="O12" i="7"/>
  <c r="K8" i="7"/>
  <c r="AA8" i="7"/>
  <c r="W12" i="7"/>
  <c r="L8" i="8"/>
  <c r="AB8" i="8"/>
  <c r="X12" i="8"/>
  <c r="H8" i="9"/>
  <c r="AB8" i="9"/>
  <c r="T12" i="9"/>
  <c r="O8" i="7"/>
  <c r="P8" i="8"/>
  <c r="C8" i="7"/>
  <c r="S8" i="7"/>
  <c r="G12" i="7"/>
  <c r="T8" i="8"/>
  <c r="H12" i="8"/>
  <c r="G8" i="7"/>
  <c r="H8" i="8"/>
  <c r="X8" i="8"/>
  <c r="P12" i="8"/>
  <c r="D8" i="8"/>
  <c r="D8" i="9"/>
  <c r="T8" i="9"/>
  <c r="H12" i="9"/>
  <c r="X12" i="9"/>
  <c r="C8" i="8"/>
  <c r="K8" i="8"/>
  <c r="S8" i="8"/>
  <c r="AA8" i="8"/>
  <c r="D12" i="8"/>
  <c r="L12" i="8"/>
  <c r="T12" i="8"/>
  <c r="AB12" i="8"/>
  <c r="G12" i="8"/>
  <c r="O12" i="8"/>
  <c r="W12" i="8"/>
  <c r="G8" i="8"/>
  <c r="O8" i="8"/>
  <c r="W8" i="8"/>
  <c r="C12" i="8"/>
  <c r="K12" i="8"/>
  <c r="S12" i="8"/>
  <c r="AA12" i="8"/>
  <c r="H8" i="7"/>
  <c r="P8" i="7"/>
  <c r="X8" i="7"/>
  <c r="C12" i="7"/>
  <c r="K12" i="7"/>
  <c r="S12" i="7"/>
  <c r="AA12" i="7"/>
  <c r="D12" i="7"/>
  <c r="L12" i="7"/>
  <c r="T12" i="7"/>
  <c r="AB12" i="7"/>
  <c r="D8" i="7"/>
  <c r="L8" i="7"/>
  <c r="T8" i="7"/>
  <c r="AB8" i="7"/>
  <c r="H12" i="7"/>
  <c r="P12" i="7"/>
  <c r="X12" i="7"/>
  <c r="B8" i="9"/>
  <c r="F8" i="9"/>
  <c r="J8" i="9"/>
  <c r="N8" i="9"/>
  <c r="R8" i="9"/>
  <c r="V8" i="9"/>
  <c r="Z8" i="9"/>
  <c r="AD8" i="9"/>
  <c r="D10" i="9"/>
  <c r="H10" i="9"/>
  <c r="L10" i="9"/>
  <c r="P10" i="9"/>
  <c r="X10" i="9"/>
  <c r="AB10" i="9"/>
  <c r="B12" i="9"/>
  <c r="F12" i="9"/>
  <c r="J12" i="9"/>
  <c r="N12" i="9"/>
  <c r="R12" i="9"/>
  <c r="V12" i="9"/>
  <c r="Z12" i="9"/>
  <c r="AD12" i="9"/>
  <c r="C8" i="9"/>
  <c r="G8" i="9"/>
  <c r="K8" i="9"/>
  <c r="O8" i="9"/>
  <c r="S8" i="9"/>
  <c r="W8" i="9"/>
  <c r="AA8" i="9"/>
  <c r="AE8" i="9"/>
  <c r="E10" i="9"/>
  <c r="I10" i="9"/>
  <c r="Q10" i="9"/>
  <c r="Y10" i="9"/>
  <c r="AC10" i="9"/>
  <c r="C12" i="9"/>
  <c r="G12" i="9"/>
  <c r="K12" i="9"/>
  <c r="O12" i="9"/>
  <c r="S12" i="9"/>
  <c r="W12" i="9"/>
  <c r="AA12" i="9"/>
  <c r="AE12" i="9"/>
  <c r="AC14" i="9"/>
  <c r="F10" i="9"/>
  <c r="J10" i="9"/>
  <c r="N10" i="9"/>
  <c r="R10" i="9"/>
  <c r="V10" i="9"/>
  <c r="Z10" i="9"/>
  <c r="AD10" i="9"/>
  <c r="E8" i="9"/>
  <c r="I8" i="9"/>
  <c r="M8" i="9"/>
  <c r="Q8" i="9"/>
  <c r="Y8" i="9"/>
  <c r="AC8" i="9"/>
  <c r="C10" i="9"/>
  <c r="G10" i="9"/>
  <c r="K10" i="9"/>
  <c r="O10" i="9"/>
  <c r="S10" i="9"/>
  <c r="W10" i="9"/>
  <c r="AA10" i="9"/>
  <c r="AE10" i="9"/>
  <c r="B10" i="8"/>
  <c r="J10" i="8"/>
  <c r="V10" i="8"/>
  <c r="AD10" i="8"/>
  <c r="I8" i="8"/>
  <c r="U8" i="8"/>
  <c r="AC8" i="8"/>
  <c r="K10" i="8"/>
  <c r="B8" i="8"/>
  <c r="F8" i="8"/>
  <c r="J8" i="8"/>
  <c r="N8" i="8"/>
  <c r="R8" i="8"/>
  <c r="V8" i="8"/>
  <c r="Z8" i="8"/>
  <c r="AD8" i="8"/>
  <c r="D10" i="8"/>
  <c r="H10" i="8"/>
  <c r="L10" i="8"/>
  <c r="P10" i="8"/>
  <c r="T10" i="8"/>
  <c r="X10" i="8"/>
  <c r="AB10" i="8"/>
  <c r="B12" i="8"/>
  <c r="F12" i="8"/>
  <c r="J12" i="8"/>
  <c r="N12" i="8"/>
  <c r="R12" i="8"/>
  <c r="V12" i="8"/>
  <c r="Z12" i="8"/>
  <c r="AD12" i="8"/>
  <c r="E10" i="8"/>
  <c r="I10" i="8"/>
  <c r="M10" i="8"/>
  <c r="Q10" i="8"/>
  <c r="U10" i="8"/>
  <c r="Y10" i="8"/>
  <c r="AC10" i="8"/>
  <c r="AC14" i="8"/>
  <c r="F10" i="8"/>
  <c r="N10" i="8"/>
  <c r="Z10" i="8"/>
  <c r="E8" i="8"/>
  <c r="Q8" i="8"/>
  <c r="Y8" i="8"/>
  <c r="C10" i="8"/>
  <c r="G10" i="8"/>
  <c r="O10" i="8"/>
  <c r="S10" i="8"/>
  <c r="W10" i="8"/>
  <c r="AA10" i="8"/>
  <c r="AE10" i="8"/>
  <c r="B10" i="7"/>
  <c r="J10" i="7"/>
  <c r="V10" i="7"/>
  <c r="AD10" i="7"/>
  <c r="E8" i="7"/>
  <c r="I8" i="7"/>
  <c r="Q8" i="7"/>
  <c r="U8" i="7"/>
  <c r="AC8" i="7"/>
  <c r="C10" i="7"/>
  <c r="K10" i="7"/>
  <c r="O10" i="7"/>
  <c r="W10" i="7"/>
  <c r="AA10" i="7"/>
  <c r="E12" i="7"/>
  <c r="U12" i="7"/>
  <c r="B8" i="7"/>
  <c r="F8" i="7"/>
  <c r="J8" i="7"/>
  <c r="N8" i="7"/>
  <c r="R8" i="7"/>
  <c r="V8" i="7"/>
  <c r="Z8" i="7"/>
  <c r="AD8" i="7"/>
  <c r="D10" i="7"/>
  <c r="H10" i="7"/>
  <c r="L10" i="7"/>
  <c r="P10" i="7"/>
  <c r="T10" i="7"/>
  <c r="X10" i="7"/>
  <c r="AB10" i="7"/>
  <c r="B12" i="7"/>
  <c r="F12" i="7"/>
  <c r="J12" i="7"/>
  <c r="N12" i="7"/>
  <c r="R12" i="7"/>
  <c r="V12" i="7"/>
  <c r="Z12" i="7"/>
  <c r="AD12" i="7"/>
  <c r="E10" i="7"/>
  <c r="I10" i="7"/>
  <c r="M10" i="7"/>
  <c r="Q10" i="7"/>
  <c r="U10" i="7"/>
  <c r="Y10" i="7"/>
  <c r="AC10" i="7"/>
  <c r="AE12" i="7"/>
  <c r="AC14" i="7"/>
  <c r="F10" i="7"/>
  <c r="R10" i="7"/>
  <c r="Z10" i="7"/>
  <c r="M8" i="7"/>
  <c r="Y8" i="7"/>
  <c r="G10" i="7"/>
  <c r="S10" i="7"/>
  <c r="AE10" i="7"/>
  <c r="C8" i="6"/>
  <c r="K8" i="6"/>
  <c r="S8" i="6"/>
  <c r="AA8" i="6"/>
  <c r="F8" i="6"/>
  <c r="N8" i="6"/>
  <c r="V8" i="6"/>
  <c r="AC8" i="6"/>
  <c r="G8" i="6"/>
  <c r="W8" i="6"/>
  <c r="O8" i="6"/>
  <c r="B8" i="6"/>
  <c r="J8" i="6"/>
  <c r="R8" i="6"/>
  <c r="Z8" i="6"/>
  <c r="E8" i="6"/>
  <c r="I8" i="6"/>
  <c r="M8" i="6"/>
  <c r="Q8" i="6"/>
  <c r="U8" i="6"/>
  <c r="Y8" i="6"/>
  <c r="AE8" i="6"/>
  <c r="C10" i="6"/>
  <c r="G10" i="6"/>
  <c r="K10" i="6"/>
  <c r="O10" i="6"/>
  <c r="S10" i="6"/>
  <c r="W10" i="6"/>
  <c r="AA10" i="6"/>
  <c r="AC10" i="6"/>
  <c r="B12" i="6"/>
  <c r="F12" i="6"/>
  <c r="J12" i="6"/>
  <c r="N12" i="6"/>
  <c r="R12" i="6"/>
  <c r="V12" i="6"/>
  <c r="Z12" i="6"/>
  <c r="F14" i="6"/>
  <c r="J14" i="6"/>
  <c r="N14" i="6"/>
  <c r="R14" i="6"/>
  <c r="V14" i="6"/>
  <c r="Z14" i="6"/>
  <c r="D10" i="6"/>
  <c r="H10" i="6"/>
  <c r="L10" i="6"/>
  <c r="P10" i="6"/>
  <c r="T10" i="6"/>
  <c r="X10" i="6"/>
  <c r="AB10" i="6"/>
  <c r="AD10" i="6"/>
  <c r="C12" i="6"/>
  <c r="G12" i="6"/>
  <c r="K12" i="6"/>
  <c r="O12" i="6"/>
  <c r="S12" i="6"/>
  <c r="W12" i="6"/>
  <c r="AA12" i="6"/>
  <c r="AC12" i="6"/>
  <c r="E10" i="6"/>
  <c r="I10" i="6"/>
  <c r="M10" i="6"/>
  <c r="Q10" i="6"/>
  <c r="U10" i="6"/>
  <c r="Y10" i="6"/>
  <c r="AE10" i="6"/>
  <c r="D12" i="6"/>
  <c r="H12" i="6"/>
  <c r="L12" i="6"/>
  <c r="P12" i="6"/>
  <c r="T12" i="6"/>
  <c r="X12" i="6"/>
  <c r="AB12" i="6"/>
  <c r="AD12" i="6"/>
  <c r="D14" i="6"/>
  <c r="H14" i="6"/>
  <c r="L14" i="6"/>
  <c r="P14" i="6"/>
  <c r="T14" i="6"/>
  <c r="X14" i="6"/>
  <c r="AB14" i="6"/>
  <c r="AD14" i="6"/>
  <c r="E12" i="6"/>
  <c r="I12" i="6"/>
  <c r="M12" i="6"/>
  <c r="Q12" i="6"/>
  <c r="U12" i="6"/>
  <c r="Y12" i="6"/>
  <c r="AE12" i="6"/>
  <c r="G17" i="3" l="1"/>
  <c r="M31" i="3" l="1"/>
  <c r="F31" i="3"/>
  <c r="F29" i="3"/>
  <c r="F28" i="3"/>
  <c r="F27" i="3"/>
  <c r="AB17" i="3"/>
  <c r="E51" i="4" l="1"/>
  <c r="E50" i="4"/>
  <c r="E49" i="4"/>
  <c r="E48" i="4"/>
  <c r="E47" i="4"/>
  <c r="E46" i="4"/>
  <c r="E45" i="4"/>
  <c r="E44" i="4"/>
  <c r="E43" i="4"/>
  <c r="E42" i="4"/>
  <c r="E41" i="4"/>
  <c r="E40" i="4"/>
  <c r="E39" i="4"/>
  <c r="E38" i="4"/>
  <c r="E37" i="4"/>
  <c r="E36" i="4"/>
  <c r="E35" i="4"/>
  <c r="E34" i="4"/>
  <c r="E33" i="4"/>
  <c r="E32" i="4"/>
  <c r="E31" i="4"/>
  <c r="E30" i="4"/>
  <c r="E28" i="4"/>
  <c r="E27" i="4"/>
  <c r="E26" i="4"/>
  <c r="D52" i="4"/>
  <c r="D51" i="4"/>
  <c r="D50" i="4"/>
  <c r="D49" i="4"/>
  <c r="D48" i="4"/>
  <c r="D47" i="4"/>
  <c r="D46" i="4"/>
  <c r="D45" i="4"/>
  <c r="D44" i="4"/>
  <c r="D43" i="4"/>
  <c r="D42" i="4"/>
  <c r="D41" i="4"/>
  <c r="D40" i="4"/>
  <c r="D39" i="4"/>
  <c r="D38" i="4"/>
  <c r="D37" i="4"/>
  <c r="D36" i="4"/>
  <c r="D35" i="4"/>
  <c r="D34" i="4"/>
  <c r="D33" i="4"/>
  <c r="D32" i="4"/>
  <c r="D31" i="4"/>
  <c r="D30" i="4"/>
  <c r="D29" i="4"/>
  <c r="D28" i="4"/>
  <c r="D27" i="4"/>
  <c r="D26" i="4"/>
  <c r="C36" i="4"/>
  <c r="C51" i="4"/>
  <c r="C50" i="4"/>
  <c r="C49" i="4"/>
  <c r="C48" i="4"/>
  <c r="C47" i="4"/>
  <c r="C46" i="4"/>
  <c r="C45" i="4"/>
  <c r="C44" i="4"/>
  <c r="C43" i="4"/>
  <c r="C42" i="4"/>
  <c r="C41" i="4"/>
  <c r="C40" i="4"/>
  <c r="C39" i="4"/>
  <c r="C38" i="4"/>
  <c r="C37" i="4"/>
  <c r="C35" i="4"/>
  <c r="C34" i="4"/>
  <c r="C33" i="4"/>
  <c r="C32" i="4"/>
  <c r="C31" i="4"/>
  <c r="C30" i="4"/>
  <c r="C29" i="4"/>
  <c r="C28" i="4"/>
  <c r="C27" i="4"/>
  <c r="C26" i="4"/>
  <c r="B52" i="4"/>
  <c r="B51" i="4"/>
  <c r="B50" i="4"/>
  <c r="B49" i="4"/>
  <c r="B48" i="4"/>
  <c r="B47" i="4"/>
  <c r="B46" i="4"/>
  <c r="B45" i="4"/>
  <c r="B44" i="4"/>
  <c r="B43" i="4"/>
  <c r="B42" i="4"/>
  <c r="B41" i="4"/>
  <c r="B40" i="4"/>
  <c r="B39" i="4"/>
  <c r="B38" i="4"/>
  <c r="B37" i="4"/>
  <c r="B36" i="4"/>
  <c r="B35" i="4"/>
  <c r="B34" i="4"/>
  <c r="B33" i="4"/>
  <c r="B32" i="4"/>
  <c r="B31" i="4"/>
  <c r="B30" i="4"/>
  <c r="B29" i="4"/>
  <c r="B28" i="4"/>
  <c r="B27" i="4"/>
  <c r="B26" i="4"/>
  <c r="F26" i="4"/>
  <c r="G26" i="4"/>
  <c r="E24" i="4"/>
  <c r="D24" i="4"/>
  <c r="C24" i="4"/>
  <c r="B24" i="4"/>
  <c r="E18" i="4"/>
  <c r="D18" i="4"/>
  <c r="C18" i="4"/>
  <c r="B18" i="4"/>
  <c r="E16" i="4"/>
  <c r="D16" i="4"/>
  <c r="C16" i="4"/>
  <c r="B16" i="4"/>
  <c r="E52" i="4"/>
  <c r="C52" i="4"/>
  <c r="E29" i="4"/>
  <c r="AB24" i="3" l="1"/>
  <c r="AB23" i="3"/>
  <c r="AB22" i="3"/>
  <c r="AB21" i="3"/>
  <c r="AB20" i="3"/>
  <c r="AB19" i="3"/>
  <c r="AB18" i="3"/>
  <c r="AB16" i="3"/>
  <c r="AB15" i="3"/>
  <c r="AB11" i="3"/>
  <c r="AB9" i="3"/>
  <c r="AB7" i="3"/>
  <c r="AB5" i="3"/>
  <c r="AB4" i="3"/>
  <c r="AB31" i="3"/>
  <c r="AB29" i="3"/>
  <c r="AB28" i="3"/>
  <c r="AB27" i="3"/>
  <c r="AA17" i="3"/>
  <c r="AB3" i="3"/>
  <c r="AA8" i="2"/>
  <c r="AB8" i="3" s="1"/>
  <c r="AG6" i="2"/>
  <c r="AG14" i="2" s="1"/>
  <c r="AG12" i="2" l="1"/>
  <c r="AA12" i="2"/>
  <c r="AB12" i="3" s="1"/>
  <c r="AG10" i="2"/>
  <c r="AB6" i="3"/>
  <c r="AA10" i="2"/>
  <c r="AB10" i="3" s="1"/>
  <c r="AG8" i="2"/>
  <c r="AA14" i="2"/>
  <c r="AB14" i="3" s="1"/>
  <c r="C11" i="5"/>
  <c r="C13" i="5" s="1"/>
  <c r="C4" i="4"/>
  <c r="AX6" i="2"/>
  <c r="E4" i="4"/>
  <c r="AV6" i="2"/>
  <c r="AV14" i="2" s="1"/>
  <c r="AC6" i="2"/>
  <c r="AC12" i="2" s="1"/>
  <c r="B9" i="4"/>
  <c r="C9" i="4"/>
  <c r="C11" i="4"/>
  <c r="B7" i="4"/>
  <c r="C7" i="4"/>
  <c r="AB6" i="2"/>
  <c r="AB12" i="2" s="1"/>
  <c r="AP6" i="2"/>
  <c r="AP14" i="2" s="1"/>
  <c r="AO6" i="2"/>
  <c r="AO14" i="2" s="1"/>
  <c r="M29" i="3"/>
  <c r="M28" i="3"/>
  <c r="M27" i="3"/>
  <c r="M17" i="3"/>
  <c r="M6" i="3"/>
  <c r="M4" i="3"/>
  <c r="F25" i="3"/>
  <c r="F24" i="3"/>
  <c r="F23" i="3"/>
  <c r="F22" i="3"/>
  <c r="F21" i="3"/>
  <c r="F20" i="3"/>
  <c r="F19" i="3"/>
  <c r="G6" i="2"/>
  <c r="G14" i="2" s="1"/>
  <c r="F9" i="3"/>
  <c r="F7" i="3"/>
  <c r="F5" i="3"/>
  <c r="F4" i="3"/>
  <c r="T25" i="3"/>
  <c r="T24" i="3"/>
  <c r="Q25" i="3"/>
  <c r="Q24" i="3"/>
  <c r="L19" i="3"/>
  <c r="L25" i="3"/>
  <c r="L24" i="3"/>
  <c r="E25" i="3"/>
  <c r="E24" i="3"/>
  <c r="D25" i="3"/>
  <c r="D24" i="3"/>
  <c r="B25" i="3"/>
  <c r="B24" i="3"/>
  <c r="V5" i="3"/>
  <c r="M6" i="2"/>
  <c r="M14" i="2" s="1"/>
  <c r="P14" i="3" s="1"/>
  <c r="C5" i="3"/>
  <c r="D5" i="3"/>
  <c r="E5" i="3"/>
  <c r="G5" i="3"/>
  <c r="H5" i="3"/>
  <c r="I5" i="3"/>
  <c r="J5" i="3"/>
  <c r="K5" i="3"/>
  <c r="L5" i="3"/>
  <c r="N5" i="3"/>
  <c r="P5" i="3"/>
  <c r="Q5" i="3"/>
  <c r="R5" i="3"/>
  <c r="S5" i="3"/>
  <c r="T5" i="3"/>
  <c r="U5" i="3"/>
  <c r="W5" i="3"/>
  <c r="X5" i="3"/>
  <c r="Y5" i="3"/>
  <c r="Z5" i="3"/>
  <c r="AA5" i="3"/>
  <c r="C6" i="2"/>
  <c r="D6" i="3"/>
  <c r="E6" i="3"/>
  <c r="H6" i="2"/>
  <c r="H14" i="2" s="1"/>
  <c r="I6" i="2"/>
  <c r="I12" i="2" s="1"/>
  <c r="H12" i="3" s="1"/>
  <c r="I6" i="3"/>
  <c r="K6" i="2"/>
  <c r="J6" i="3" s="1"/>
  <c r="L6" i="2"/>
  <c r="K6" i="3" s="1"/>
  <c r="L12" i="3"/>
  <c r="N6" i="3"/>
  <c r="Q6" i="3"/>
  <c r="R6" i="3"/>
  <c r="N6" i="2"/>
  <c r="S6" i="3" s="1"/>
  <c r="O6" i="2"/>
  <c r="O14" i="2" s="1"/>
  <c r="T14" i="3" s="1"/>
  <c r="S6" i="2"/>
  <c r="S14" i="2" s="1"/>
  <c r="V6" i="2"/>
  <c r="W6" i="3" s="1"/>
  <c r="W6" i="2"/>
  <c r="X6" i="3" s="1"/>
  <c r="X6" i="2"/>
  <c r="Y6" i="2"/>
  <c r="Z6" i="3" s="1"/>
  <c r="Z6" i="2"/>
  <c r="AA6" i="3" s="1"/>
  <c r="B5" i="3"/>
  <c r="B6" i="2"/>
  <c r="B14" i="2" s="1"/>
  <c r="C5" i="4"/>
  <c r="D5" i="4"/>
  <c r="E5" i="4"/>
  <c r="F5" i="4"/>
  <c r="G5" i="4"/>
  <c r="AZ6" i="2"/>
  <c r="F6" i="4" s="1"/>
  <c r="BA6" i="2"/>
  <c r="G6" i="4" s="1"/>
  <c r="B5" i="4"/>
  <c r="A5" i="4"/>
  <c r="A6" i="4"/>
  <c r="A5" i="3"/>
  <c r="A6" i="3"/>
  <c r="AF6" i="2"/>
  <c r="AF12" i="2" s="1"/>
  <c r="AI6" i="2"/>
  <c r="AI12" i="2" s="1"/>
  <c r="AM6" i="2"/>
  <c r="AM12" i="2" s="1"/>
  <c r="AN6" i="2"/>
  <c r="AN8" i="2" s="1"/>
  <c r="AQ6" i="2"/>
  <c r="AQ14" i="2" s="1"/>
  <c r="AT6" i="2"/>
  <c r="AT14" i="2" s="1"/>
  <c r="F27" i="4"/>
  <c r="G27" i="4"/>
  <c r="F28" i="4"/>
  <c r="G28" i="4"/>
  <c r="F29" i="4"/>
  <c r="G29" i="4"/>
  <c r="F52" i="4"/>
  <c r="G52" i="4"/>
  <c r="A26" i="4"/>
  <c r="G24" i="4"/>
  <c r="F24" i="4"/>
  <c r="A24" i="4"/>
  <c r="A54" i="4"/>
  <c r="A55" i="4"/>
  <c r="A56" i="4"/>
  <c r="G58" i="4"/>
  <c r="F58" i="4"/>
  <c r="E58" i="4"/>
  <c r="D58" i="4"/>
  <c r="C58" i="4"/>
  <c r="B58" i="4"/>
  <c r="G56" i="4"/>
  <c r="F56" i="4"/>
  <c r="G54" i="4"/>
  <c r="F54" i="4"/>
  <c r="G22" i="4"/>
  <c r="F22" i="4"/>
  <c r="E22" i="4"/>
  <c r="D22" i="4"/>
  <c r="C22" i="4"/>
  <c r="B22" i="4"/>
  <c r="G21" i="4"/>
  <c r="F21" i="4"/>
  <c r="E21" i="4"/>
  <c r="D21" i="4"/>
  <c r="C21" i="4"/>
  <c r="B21" i="4"/>
  <c r="G20" i="4"/>
  <c r="F20" i="4"/>
  <c r="E20" i="4"/>
  <c r="D20" i="4"/>
  <c r="C20" i="4"/>
  <c r="B20" i="4"/>
  <c r="G19" i="4"/>
  <c r="F19" i="4"/>
  <c r="E19" i="4"/>
  <c r="D19" i="4"/>
  <c r="C19" i="4"/>
  <c r="B19" i="4"/>
  <c r="G18" i="4"/>
  <c r="F18" i="4"/>
  <c r="G16" i="4"/>
  <c r="F16" i="4"/>
  <c r="G14" i="4"/>
  <c r="F14" i="4"/>
  <c r="E14" i="4"/>
  <c r="D14" i="4"/>
  <c r="C14" i="4"/>
  <c r="B14" i="4"/>
  <c r="G11" i="4"/>
  <c r="F11" i="4"/>
  <c r="E11" i="4"/>
  <c r="D11" i="4"/>
  <c r="B11" i="4"/>
  <c r="G9" i="4"/>
  <c r="F9" i="4"/>
  <c r="E9" i="4"/>
  <c r="D9" i="4"/>
  <c r="G7" i="4"/>
  <c r="F7" i="4"/>
  <c r="E7" i="4"/>
  <c r="D7" i="4"/>
  <c r="G4" i="4"/>
  <c r="F4" i="4"/>
  <c r="AA31" i="3"/>
  <c r="Z31" i="3"/>
  <c r="Y31" i="3"/>
  <c r="X31" i="3"/>
  <c r="W31" i="3"/>
  <c r="V31" i="3"/>
  <c r="U31" i="3"/>
  <c r="T31" i="3"/>
  <c r="S31" i="3"/>
  <c r="R31" i="3"/>
  <c r="Q31" i="3"/>
  <c r="P31" i="3"/>
  <c r="O31" i="3"/>
  <c r="N31" i="3"/>
  <c r="L31" i="3"/>
  <c r="K31" i="3"/>
  <c r="J31" i="3"/>
  <c r="I31" i="3"/>
  <c r="H31" i="3"/>
  <c r="G31" i="3"/>
  <c r="E31" i="3"/>
  <c r="D31" i="3"/>
  <c r="C31" i="3"/>
  <c r="B31" i="3"/>
  <c r="AA29" i="3"/>
  <c r="Z29" i="3"/>
  <c r="Y29" i="3"/>
  <c r="X29" i="3"/>
  <c r="W29" i="3"/>
  <c r="V29" i="3"/>
  <c r="U29" i="3"/>
  <c r="T29" i="3"/>
  <c r="S29" i="3"/>
  <c r="R29" i="3"/>
  <c r="Q29" i="3"/>
  <c r="P29" i="3"/>
  <c r="O29" i="3"/>
  <c r="N29" i="3"/>
  <c r="L29" i="3"/>
  <c r="K29" i="3"/>
  <c r="J29" i="3"/>
  <c r="I29" i="3"/>
  <c r="H29" i="3"/>
  <c r="G29" i="3"/>
  <c r="E29" i="3"/>
  <c r="D29" i="3"/>
  <c r="C29" i="3"/>
  <c r="B29" i="3"/>
  <c r="AA28" i="3"/>
  <c r="Z28" i="3"/>
  <c r="Y28" i="3"/>
  <c r="X28" i="3"/>
  <c r="W28" i="3"/>
  <c r="V28" i="3"/>
  <c r="U28" i="3"/>
  <c r="T28" i="3"/>
  <c r="S28" i="3"/>
  <c r="R28" i="3"/>
  <c r="Q28" i="3"/>
  <c r="P28" i="3"/>
  <c r="O28" i="3"/>
  <c r="N28" i="3"/>
  <c r="L28" i="3"/>
  <c r="K28" i="3"/>
  <c r="J28" i="3"/>
  <c r="I28" i="3"/>
  <c r="H28" i="3"/>
  <c r="G28" i="3"/>
  <c r="E28" i="3"/>
  <c r="D28" i="3"/>
  <c r="C28" i="3"/>
  <c r="B28" i="3"/>
  <c r="AA27" i="3"/>
  <c r="Z27" i="3"/>
  <c r="Y27" i="3"/>
  <c r="X27" i="3"/>
  <c r="W27" i="3"/>
  <c r="V27" i="3"/>
  <c r="U27" i="3"/>
  <c r="T27" i="3"/>
  <c r="S27" i="3"/>
  <c r="R27" i="3"/>
  <c r="Q27" i="3"/>
  <c r="P27" i="3"/>
  <c r="O27" i="3"/>
  <c r="N27" i="3"/>
  <c r="L27" i="3"/>
  <c r="K27" i="3"/>
  <c r="J27" i="3"/>
  <c r="I27" i="3"/>
  <c r="H27" i="3"/>
  <c r="G27" i="3"/>
  <c r="E27" i="3"/>
  <c r="D27" i="3"/>
  <c r="C27" i="3"/>
  <c r="B27" i="3"/>
  <c r="AA23" i="3"/>
  <c r="Z23" i="3"/>
  <c r="Y23" i="3"/>
  <c r="X23" i="3"/>
  <c r="W23" i="3"/>
  <c r="V23" i="3"/>
  <c r="U23" i="3"/>
  <c r="T23" i="3"/>
  <c r="S23" i="3"/>
  <c r="R23" i="3"/>
  <c r="Q23" i="3"/>
  <c r="P23" i="3"/>
  <c r="O23" i="3"/>
  <c r="N23" i="3"/>
  <c r="L23" i="3"/>
  <c r="K23" i="3"/>
  <c r="J23" i="3"/>
  <c r="I23" i="3"/>
  <c r="H23" i="3"/>
  <c r="G23" i="3"/>
  <c r="E23" i="3"/>
  <c r="D23" i="3"/>
  <c r="C23" i="3"/>
  <c r="B23" i="3"/>
  <c r="AA22" i="3"/>
  <c r="Z22" i="3"/>
  <c r="Y22" i="3"/>
  <c r="X22" i="3"/>
  <c r="W22" i="3"/>
  <c r="V22" i="3"/>
  <c r="U22" i="3"/>
  <c r="T22" i="3"/>
  <c r="S22" i="3"/>
  <c r="R22" i="3"/>
  <c r="Q22" i="3"/>
  <c r="P22" i="3"/>
  <c r="O22" i="3"/>
  <c r="N22" i="3"/>
  <c r="L22" i="3"/>
  <c r="K22" i="3"/>
  <c r="J22" i="3"/>
  <c r="I22" i="3"/>
  <c r="H22" i="3"/>
  <c r="G22" i="3"/>
  <c r="E22" i="3"/>
  <c r="D22" i="3"/>
  <c r="C22" i="3"/>
  <c r="B22" i="3"/>
  <c r="AA21" i="3"/>
  <c r="Z21" i="3"/>
  <c r="Y21" i="3"/>
  <c r="X21" i="3"/>
  <c r="W21" i="3"/>
  <c r="V21" i="3"/>
  <c r="U21" i="3"/>
  <c r="T21" i="3"/>
  <c r="S21" i="3"/>
  <c r="R21" i="3"/>
  <c r="Q21" i="3"/>
  <c r="P21" i="3"/>
  <c r="O21" i="3"/>
  <c r="N21" i="3"/>
  <c r="L21" i="3"/>
  <c r="K21" i="3"/>
  <c r="J21" i="3"/>
  <c r="I21" i="3"/>
  <c r="H21" i="3"/>
  <c r="G21" i="3"/>
  <c r="E21" i="3"/>
  <c r="D21" i="3"/>
  <c r="C21" i="3"/>
  <c r="B21" i="3"/>
  <c r="AA20" i="3"/>
  <c r="Z20" i="3"/>
  <c r="Y20" i="3"/>
  <c r="X20" i="3"/>
  <c r="W20" i="3"/>
  <c r="V20" i="3"/>
  <c r="U20" i="3"/>
  <c r="T20" i="3"/>
  <c r="S20" i="3"/>
  <c r="R20" i="3"/>
  <c r="Q20" i="3"/>
  <c r="P20" i="3"/>
  <c r="O20" i="3"/>
  <c r="N20" i="3"/>
  <c r="L20" i="3"/>
  <c r="K20" i="3"/>
  <c r="J20" i="3"/>
  <c r="I20" i="3"/>
  <c r="H20" i="3"/>
  <c r="G20" i="3"/>
  <c r="E20" i="3"/>
  <c r="D20" i="3"/>
  <c r="C20" i="3"/>
  <c r="B20" i="3"/>
  <c r="AA19" i="3"/>
  <c r="Z19" i="3"/>
  <c r="Y19" i="3"/>
  <c r="X19" i="3"/>
  <c r="W19" i="3"/>
  <c r="V19" i="3"/>
  <c r="U19" i="3"/>
  <c r="T19" i="3"/>
  <c r="S19" i="3"/>
  <c r="R19" i="3"/>
  <c r="Q19" i="3"/>
  <c r="P19" i="3"/>
  <c r="O19" i="3"/>
  <c r="N19" i="3"/>
  <c r="K19" i="3"/>
  <c r="J19" i="3"/>
  <c r="I19" i="3"/>
  <c r="H19" i="3"/>
  <c r="G19" i="3"/>
  <c r="E19" i="3"/>
  <c r="D19" i="3"/>
  <c r="C19" i="3"/>
  <c r="B19" i="3"/>
  <c r="Z17" i="3"/>
  <c r="Y17" i="3"/>
  <c r="X17" i="3"/>
  <c r="W17" i="3"/>
  <c r="V17" i="3"/>
  <c r="U17" i="3"/>
  <c r="T17" i="3"/>
  <c r="S17" i="3"/>
  <c r="R17" i="3"/>
  <c r="Q17" i="3"/>
  <c r="P17" i="3"/>
  <c r="O17" i="3"/>
  <c r="N17" i="3"/>
  <c r="L17" i="3"/>
  <c r="K17" i="3"/>
  <c r="J17" i="3"/>
  <c r="I17" i="3"/>
  <c r="H17" i="3"/>
  <c r="E17" i="3"/>
  <c r="D17" i="3"/>
  <c r="C17" i="3"/>
  <c r="B17" i="3"/>
  <c r="AA15" i="3"/>
  <c r="Z15" i="3"/>
  <c r="Y15" i="3"/>
  <c r="X15" i="3"/>
  <c r="W15" i="3"/>
  <c r="V15" i="3"/>
  <c r="U15" i="3"/>
  <c r="T15" i="3"/>
  <c r="S15" i="3"/>
  <c r="R15" i="3"/>
  <c r="Q15" i="3"/>
  <c r="P15" i="3"/>
  <c r="O15" i="3"/>
  <c r="N15" i="3"/>
  <c r="L15" i="3"/>
  <c r="K15" i="3"/>
  <c r="J15" i="3"/>
  <c r="I15" i="3"/>
  <c r="H15" i="3"/>
  <c r="G15" i="3"/>
  <c r="E15" i="3"/>
  <c r="D15" i="3"/>
  <c r="B15" i="3"/>
  <c r="AA11" i="3"/>
  <c r="Z11" i="3"/>
  <c r="Y11" i="3"/>
  <c r="X11" i="3"/>
  <c r="W11" i="3"/>
  <c r="V11" i="3"/>
  <c r="U11" i="3"/>
  <c r="T11" i="3"/>
  <c r="S11" i="3"/>
  <c r="R11" i="3"/>
  <c r="Q11" i="3"/>
  <c r="P11" i="3"/>
  <c r="N11" i="3"/>
  <c r="L11" i="3"/>
  <c r="K11" i="3"/>
  <c r="J11" i="3"/>
  <c r="I11" i="3"/>
  <c r="H11" i="3"/>
  <c r="G11" i="3"/>
  <c r="E11" i="3"/>
  <c r="D11" i="3"/>
  <c r="C11" i="3"/>
  <c r="B11" i="3"/>
  <c r="AA9" i="3"/>
  <c r="Z9" i="3"/>
  <c r="Y9" i="3"/>
  <c r="X9" i="3"/>
  <c r="W9" i="3"/>
  <c r="V9" i="3"/>
  <c r="U9" i="3"/>
  <c r="T9" i="3"/>
  <c r="S9" i="3"/>
  <c r="R9" i="3"/>
  <c r="Q9" i="3"/>
  <c r="P9" i="3"/>
  <c r="N9" i="3"/>
  <c r="L9" i="3"/>
  <c r="K9" i="3"/>
  <c r="J9" i="3"/>
  <c r="I9" i="3"/>
  <c r="H9" i="3"/>
  <c r="G9" i="3"/>
  <c r="E9" i="3"/>
  <c r="D9" i="3"/>
  <c r="C9" i="3"/>
  <c r="B9" i="3"/>
  <c r="AA7" i="3"/>
  <c r="Z7" i="3"/>
  <c r="Y7" i="3"/>
  <c r="X7" i="3"/>
  <c r="W7" i="3"/>
  <c r="V7" i="3"/>
  <c r="U7" i="3"/>
  <c r="T7" i="3"/>
  <c r="S7" i="3"/>
  <c r="R7" i="3"/>
  <c r="Q7" i="3"/>
  <c r="P7" i="3"/>
  <c r="N7" i="3"/>
  <c r="L7" i="3"/>
  <c r="K7" i="3"/>
  <c r="J7" i="3"/>
  <c r="I7" i="3"/>
  <c r="H7" i="3"/>
  <c r="G7" i="3"/>
  <c r="E7" i="3"/>
  <c r="D7" i="3"/>
  <c r="C7" i="3"/>
  <c r="B7" i="3"/>
  <c r="AA4" i="3"/>
  <c r="Z4" i="3"/>
  <c r="Y4" i="3"/>
  <c r="X4" i="3"/>
  <c r="W4" i="3"/>
  <c r="V4" i="3"/>
  <c r="U4" i="3"/>
  <c r="T4" i="3"/>
  <c r="S4" i="3"/>
  <c r="R4" i="3"/>
  <c r="Q4" i="3"/>
  <c r="P4" i="3"/>
  <c r="N4" i="3"/>
  <c r="L4" i="3"/>
  <c r="K4" i="3"/>
  <c r="J4" i="3"/>
  <c r="I4" i="3"/>
  <c r="H4" i="3"/>
  <c r="E4" i="3"/>
  <c r="D4" i="3"/>
  <c r="C4" i="3"/>
  <c r="B4" i="3"/>
  <c r="C15" i="3"/>
  <c r="AA3" i="3"/>
  <c r="C3" i="3"/>
  <c r="D3" i="3"/>
  <c r="E3" i="3"/>
  <c r="G3" i="3"/>
  <c r="H3" i="3"/>
  <c r="I3" i="3"/>
  <c r="J3" i="3"/>
  <c r="K3" i="3"/>
  <c r="L3" i="3"/>
  <c r="N3" i="3"/>
  <c r="O3" i="3"/>
  <c r="P3" i="3"/>
  <c r="Q3" i="3"/>
  <c r="R3" i="3"/>
  <c r="S3" i="3"/>
  <c r="T3" i="3"/>
  <c r="U3" i="3"/>
  <c r="V3" i="3"/>
  <c r="W3" i="3"/>
  <c r="X3" i="3"/>
  <c r="Y3" i="3"/>
  <c r="Z3" i="3"/>
  <c r="B3" i="3"/>
  <c r="A31" i="3"/>
  <c r="A28" i="3"/>
  <c r="A29" i="3"/>
  <c r="A27" i="3"/>
  <c r="A19" i="3"/>
  <c r="A17" i="3"/>
  <c r="A15" i="3"/>
  <c r="A14" i="3"/>
  <c r="A12" i="3"/>
  <c r="A7" i="3"/>
  <c r="A8" i="3"/>
  <c r="A9" i="3"/>
  <c r="A10" i="3"/>
  <c r="A11" i="3"/>
  <c r="A4" i="3"/>
  <c r="A58" i="4"/>
  <c r="A18" i="4"/>
  <c r="A16" i="4"/>
  <c r="A13" i="4"/>
  <c r="A14" i="4"/>
  <c r="A7" i="4"/>
  <c r="A8" i="4"/>
  <c r="A9" i="4"/>
  <c r="A10" i="4"/>
  <c r="A11" i="4"/>
  <c r="A12" i="4"/>
  <c r="A4" i="4"/>
  <c r="C3" i="4"/>
  <c r="D3" i="4"/>
  <c r="E3" i="4"/>
  <c r="F3" i="4"/>
  <c r="G3" i="4"/>
  <c r="B3" i="4"/>
  <c r="C12" i="2" l="1"/>
  <c r="C12" i="3" s="1"/>
  <c r="C14" i="2"/>
  <c r="U6" i="3"/>
  <c r="U14" i="3"/>
  <c r="G6" i="3"/>
  <c r="G14" i="3"/>
  <c r="F14" i="3"/>
  <c r="B6" i="3"/>
  <c r="B14" i="3"/>
  <c r="Y6" i="3"/>
  <c r="X12" i="2"/>
  <c r="Y12" i="3" s="1"/>
  <c r="K8" i="2"/>
  <c r="J8" i="3" s="1"/>
  <c r="B4" i="4"/>
  <c r="F6" i="3"/>
  <c r="D4" i="4"/>
  <c r="AZ10" i="2"/>
  <c r="F10" i="4" s="1"/>
  <c r="K10" i="2"/>
  <c r="J10" i="3" s="1"/>
  <c r="V14" i="2"/>
  <c r="W14" i="3" s="1"/>
  <c r="J10" i="2"/>
  <c r="I10" i="3" s="1"/>
  <c r="Z12" i="2"/>
  <c r="AA12" i="3" s="1"/>
  <c r="Z8" i="2"/>
  <c r="AA8" i="3" s="1"/>
  <c r="R12" i="3"/>
  <c r="W8" i="2"/>
  <c r="X8" i="3" s="1"/>
  <c r="K14" i="2"/>
  <c r="J14" i="3" s="1"/>
  <c r="M8" i="2"/>
  <c r="P8" i="3" s="1"/>
  <c r="Z10" i="2"/>
  <c r="AA10" i="3" s="1"/>
  <c r="H8" i="2"/>
  <c r="G8" i="3" s="1"/>
  <c r="V10" i="2"/>
  <c r="W10" i="3" s="1"/>
  <c r="I10" i="2"/>
  <c r="H10" i="3" s="1"/>
  <c r="V12" i="2"/>
  <c r="W12" i="3" s="1"/>
  <c r="H12" i="2"/>
  <c r="G12" i="3" s="1"/>
  <c r="AT8" i="2"/>
  <c r="S8" i="2"/>
  <c r="U8" i="3" s="1"/>
  <c r="S10" i="2"/>
  <c r="U10" i="3" s="1"/>
  <c r="S12" i="2"/>
  <c r="U12" i="3" s="1"/>
  <c r="G10" i="2"/>
  <c r="F10" i="3" s="1"/>
  <c r="AI8" i="2"/>
  <c r="R8" i="3"/>
  <c r="AN10" i="2"/>
  <c r="R10" i="3"/>
  <c r="AZ12" i="2"/>
  <c r="F12" i="4" s="1"/>
  <c r="AZ14" i="2"/>
  <c r="F13" i="4" s="1"/>
  <c r="AN14" i="2"/>
  <c r="AI14" i="2"/>
  <c r="D14" i="3"/>
  <c r="AY6" i="2"/>
  <c r="AY8" i="2" s="1"/>
  <c r="E8" i="4" s="1"/>
  <c r="AN12" i="2"/>
  <c r="Y14" i="2"/>
  <c r="Z14" i="3" s="1"/>
  <c r="P6" i="3"/>
  <c r="B10" i="2"/>
  <c r="B10" i="3" s="1"/>
  <c r="V8" i="2"/>
  <c r="W8" i="3" s="1"/>
  <c r="X10" i="2"/>
  <c r="Y10" i="3" s="1"/>
  <c r="Q10" i="3"/>
  <c r="BA12" i="2"/>
  <c r="G12" i="4" s="1"/>
  <c r="AQ12" i="2"/>
  <c r="W12" i="2"/>
  <c r="X12" i="3" s="1"/>
  <c r="M12" i="2"/>
  <c r="P12" i="3" s="1"/>
  <c r="U6" i="2"/>
  <c r="U10" i="2" s="1"/>
  <c r="V10" i="3" s="1"/>
  <c r="I14" i="3"/>
  <c r="B12" i="2"/>
  <c r="B12" i="3" s="1"/>
  <c r="X8" i="2"/>
  <c r="Y8" i="3" s="1"/>
  <c r="N8" i="2"/>
  <c r="S8" i="3" s="1"/>
  <c r="J8" i="2"/>
  <c r="I8" i="3" s="1"/>
  <c r="AI10" i="2"/>
  <c r="M10" i="2"/>
  <c r="P10" i="3" s="1"/>
  <c r="J12" i="2"/>
  <c r="I12" i="3" s="1"/>
  <c r="BA14" i="2"/>
  <c r="G13" i="4" s="1"/>
  <c r="Z14" i="2"/>
  <c r="AA14" i="3" s="1"/>
  <c r="E14" i="3"/>
  <c r="AO8" i="2"/>
  <c r="AO10" i="2"/>
  <c r="D6" i="4"/>
  <c r="AX8" i="2"/>
  <c r="D8" i="4" s="1"/>
  <c r="AZ8" i="2"/>
  <c r="F8" i="4" s="1"/>
  <c r="AQ8" i="2"/>
  <c r="AQ10" i="2"/>
  <c r="L10" i="2"/>
  <c r="K10" i="3" s="1"/>
  <c r="H10" i="2"/>
  <c r="G10" i="3" s="1"/>
  <c r="N12" i="2"/>
  <c r="S12" i="3" s="1"/>
  <c r="K12" i="2"/>
  <c r="J12" i="3" s="1"/>
  <c r="X14" i="2"/>
  <c r="Y14" i="3" s="1"/>
  <c r="R14" i="3"/>
  <c r="G12" i="2"/>
  <c r="F12" i="3" s="1"/>
  <c r="AO12" i="2"/>
  <c r="G8" i="2"/>
  <c r="F8" i="3" s="1"/>
  <c r="AC8" i="2"/>
  <c r="N8" i="3"/>
  <c r="BA10" i="2"/>
  <c r="G10" i="4" s="1"/>
  <c r="Y10" i="2"/>
  <c r="Z10" i="3" s="1"/>
  <c r="E10" i="2"/>
  <c r="E10" i="3" s="1"/>
  <c r="N12" i="3"/>
  <c r="AX14" i="2"/>
  <c r="D13" i="4" s="1"/>
  <c r="N14" i="2"/>
  <c r="S14" i="3" s="1"/>
  <c r="N14" i="3"/>
  <c r="I14" i="2"/>
  <c r="H14" i="3" s="1"/>
  <c r="AB8" i="2"/>
  <c r="AC10" i="2"/>
  <c r="B8" i="2"/>
  <c r="B8" i="3" s="1"/>
  <c r="BA8" i="2"/>
  <c r="G8" i="4" s="1"/>
  <c r="Y8" i="2"/>
  <c r="Z8" i="3" s="1"/>
  <c r="Q8" i="3"/>
  <c r="L8" i="2"/>
  <c r="K8" i="3" s="1"/>
  <c r="E8" i="2"/>
  <c r="E8" i="3" s="1"/>
  <c r="AT10" i="2"/>
  <c r="N10" i="2"/>
  <c r="S10" i="3" s="1"/>
  <c r="D10" i="2"/>
  <c r="D10" i="3" s="1"/>
  <c r="AT12" i="2"/>
  <c r="Y12" i="2"/>
  <c r="Z12" i="3" s="1"/>
  <c r="Q12" i="3"/>
  <c r="L12" i="2"/>
  <c r="K12" i="3" s="1"/>
  <c r="E12" i="2"/>
  <c r="E12" i="3" s="1"/>
  <c r="L14" i="2"/>
  <c r="K14" i="3" s="1"/>
  <c r="M8" i="3"/>
  <c r="AB10" i="2"/>
  <c r="AC14" i="2"/>
  <c r="D8" i="2"/>
  <c r="D8" i="3" s="1"/>
  <c r="AX10" i="2"/>
  <c r="D10" i="4" s="1"/>
  <c r="N10" i="3"/>
  <c r="AX12" i="2"/>
  <c r="D12" i="4" s="1"/>
  <c r="D12" i="2"/>
  <c r="D12" i="3" s="1"/>
  <c r="Q14" i="3"/>
  <c r="AP8" i="2"/>
  <c r="AB14" i="2"/>
  <c r="AV10" i="2"/>
  <c r="B10" i="4" s="1"/>
  <c r="AF8" i="2"/>
  <c r="AF10" i="2"/>
  <c r="AF14" i="2"/>
  <c r="B13" i="4"/>
  <c r="AV12" i="2"/>
  <c r="B12" i="4" s="1"/>
  <c r="B6" i="4"/>
  <c r="AV8" i="2"/>
  <c r="B8" i="4" s="1"/>
  <c r="I8" i="2"/>
  <c r="H8" i="3" s="1"/>
  <c r="O12" i="2"/>
  <c r="T12" i="3" s="1"/>
  <c r="AM14" i="2"/>
  <c r="L6" i="3"/>
  <c r="H6" i="3"/>
  <c r="C6" i="3"/>
  <c r="AM8" i="2"/>
  <c r="W10" i="2"/>
  <c r="X10" i="3" s="1"/>
  <c r="AM10" i="2"/>
  <c r="W14" i="2"/>
  <c r="X14" i="3" s="1"/>
  <c r="T6" i="3"/>
  <c r="L8" i="3"/>
  <c r="C8" i="2"/>
  <c r="C8" i="3" s="1"/>
  <c r="O8" i="2"/>
  <c r="T8" i="3" s="1"/>
  <c r="L10" i="3"/>
  <c r="C10" i="2"/>
  <c r="C10" i="3" s="1"/>
  <c r="L14" i="3"/>
  <c r="C14" i="3"/>
  <c r="AP10" i="2"/>
  <c r="O10" i="2"/>
  <c r="T10" i="3" s="1"/>
  <c r="M12" i="3"/>
  <c r="AP12" i="2"/>
  <c r="AW6" i="2"/>
  <c r="E6" i="4" l="1"/>
  <c r="U12" i="2"/>
  <c r="V12" i="3" s="1"/>
  <c r="AY10" i="2"/>
  <c r="E10" i="4" s="1"/>
  <c r="AY14" i="2"/>
  <c r="E13" i="4" s="1"/>
  <c r="AY12" i="2"/>
  <c r="E12" i="4" s="1"/>
  <c r="V6" i="3"/>
  <c r="U14" i="2"/>
  <c r="V14" i="3" s="1"/>
  <c r="U8" i="2"/>
  <c r="V8" i="3" s="1"/>
  <c r="AW14" i="2"/>
  <c r="C13" i="4" s="1"/>
  <c r="C6" i="4"/>
  <c r="AW12" i="2"/>
  <c r="C12" i="4" s="1"/>
  <c r="AW10" i="2"/>
  <c r="C10" i="4" s="1"/>
  <c r="AW8" i="2"/>
  <c r="C8" i="4" s="1"/>
  <c r="M10" i="9"/>
  <c r="M14" i="9"/>
  <c r="M9" i="3"/>
  <c r="M14" i="3" l="1"/>
  <c r="M10" i="3"/>
</calcChain>
</file>

<file path=xl/sharedStrings.xml><?xml version="1.0" encoding="utf-8"?>
<sst xmlns="http://schemas.openxmlformats.org/spreadsheetml/2006/main" count="815" uniqueCount="302">
  <si>
    <t>Green River Area Development District</t>
  </si>
  <si>
    <t>Glossary &amp; Acronym List</t>
  </si>
  <si>
    <t>Title III B</t>
  </si>
  <si>
    <t>Support Services</t>
  </si>
  <si>
    <t>Title III C1</t>
  </si>
  <si>
    <t>Congregate Meals</t>
  </si>
  <si>
    <t>Title III C2</t>
  </si>
  <si>
    <t>Home Delivered Meals</t>
  </si>
  <si>
    <t>Title III D</t>
  </si>
  <si>
    <t>Disease Prevention</t>
  </si>
  <si>
    <t>Title III E</t>
  </si>
  <si>
    <t>Family Caregiver Program</t>
  </si>
  <si>
    <t>NSIP</t>
  </si>
  <si>
    <t>Nutrition Services Incentive Program</t>
  </si>
  <si>
    <t>SHIP</t>
  </si>
  <si>
    <t>State Health Insurance Assistance Program</t>
  </si>
  <si>
    <t>MIPPA SHIP</t>
  </si>
  <si>
    <t>Medicare Improvements for Patients and Providers Act State Health Insurance Assistance Program</t>
  </si>
  <si>
    <t>MIPPA AAA</t>
  </si>
  <si>
    <t>Medicare Improvements for Patients and Providers Act State Agencies on Aging</t>
  </si>
  <si>
    <t>MIPPA ADRC</t>
  </si>
  <si>
    <t>Medicare Improvements for Patients and Providers Act Aging and Disability Resource Center</t>
  </si>
  <si>
    <t>SAMS</t>
  </si>
  <si>
    <t>Social Assistance Management System</t>
  </si>
  <si>
    <t>JFA - EDA</t>
  </si>
  <si>
    <t>Joint Funding Administration - Economic Development Administration</t>
  </si>
  <si>
    <t>JFA - CDBG</t>
  </si>
  <si>
    <t>Joint Funding Administration - Community Development Block Grants</t>
  </si>
  <si>
    <t>FHwA</t>
  </si>
  <si>
    <t>Federal Highway Administration</t>
  </si>
  <si>
    <t>FTA</t>
  </si>
  <si>
    <t>Federal Transit Administration</t>
  </si>
  <si>
    <t>WIOA</t>
  </si>
  <si>
    <t>Workforce Innovation and Opportunity Act</t>
  </si>
  <si>
    <t>OET</t>
  </si>
  <si>
    <t>Kentucky Office of Employment &amp; Training</t>
  </si>
  <si>
    <t>DOL</t>
  </si>
  <si>
    <t>U.S. Department of Labor</t>
  </si>
  <si>
    <t>Green River ADD</t>
  </si>
  <si>
    <t>Area Agency on Aging and Independent Living</t>
  </si>
  <si>
    <t>Other Social Services</t>
  </si>
  <si>
    <t>Community &amp; Economic Development</t>
  </si>
  <si>
    <t>Training and Workforce Development</t>
  </si>
  <si>
    <t>Title III B Ombudsman</t>
  </si>
  <si>
    <t>ESMP</t>
  </si>
  <si>
    <t>Title VII Elder Abuse</t>
  </si>
  <si>
    <t>Title VII Ombudsman</t>
  </si>
  <si>
    <t>NSIP 7/1/24 to 9/30/24</t>
  </si>
  <si>
    <t>NSIP 10/1/24 to 6/30/25</t>
  </si>
  <si>
    <t>Disability Resource Center</t>
  </si>
  <si>
    <t>State Long Term Care Ombudsman</t>
  </si>
  <si>
    <t>Homecare</t>
  </si>
  <si>
    <t>INNU</t>
  </si>
  <si>
    <t>ADVC</t>
  </si>
  <si>
    <t>KY Caregiver</t>
  </si>
  <si>
    <t>Disaster Preparedness</t>
  </si>
  <si>
    <t>MIPPA SHIP 7/1/2024 to 8/30/2024</t>
  </si>
  <si>
    <t>MIPPA SHIP 9/1/24 to 6/30/25</t>
  </si>
  <si>
    <t>MIPPA AAA 7/1/2024 to 8/31/24</t>
  </si>
  <si>
    <t>MIPPA AAA 9/1/24 to6/30/25</t>
  </si>
  <si>
    <t>MIPPA ADRC 7/1/24 to 8/30/24</t>
  </si>
  <si>
    <t>MIPPA ADRC 9/1/24 to 8 /31/25</t>
  </si>
  <si>
    <t>AmeriCorps Senior
Connections</t>
  </si>
  <si>
    <t>Community Collaboration
for Children</t>
  </si>
  <si>
    <t>Senior Medicare Patrol
6/1/2024 - 5/31/2025</t>
  </si>
  <si>
    <t>Senior Medicare Patrol
6/1/2025 - 5/31/2026</t>
  </si>
  <si>
    <t>JFA - DRA</t>
  </si>
  <si>
    <t>Delta Regional Authority</t>
  </si>
  <si>
    <t>Green River Area Wellness Mission (DRA)</t>
  </si>
  <si>
    <t>BEAD Challenge Technical Assistance</t>
  </si>
  <si>
    <t>Safe Streets for All</t>
  </si>
  <si>
    <t>Local Road Updates</t>
  </si>
  <si>
    <t>Regional Transportation</t>
  </si>
  <si>
    <t>Water Management Resources</t>
  </si>
  <si>
    <t>Green River Community
Resilience Project</t>
  </si>
  <si>
    <t>KOHS State &amp; Local Cybersecurity Security Grant Program</t>
  </si>
  <si>
    <t>Hazard Mitigation</t>
  </si>
  <si>
    <t>Hire to Operate - DRA</t>
  </si>
  <si>
    <t>WIOA Adult</t>
  </si>
  <si>
    <t>WIOA Dislocated Worker</t>
  </si>
  <si>
    <t>WIOA Youth</t>
  </si>
  <si>
    <t>TRADE Adjustment Assistance</t>
  </si>
  <si>
    <t>WIOA National Dislocated
Worker Grant (QUEST)</t>
  </si>
  <si>
    <t>Skills to Succeed - DOL</t>
  </si>
  <si>
    <t>Severe Storms</t>
  </si>
  <si>
    <t>Putting Young Kentuckians to Work</t>
  </si>
  <si>
    <t>Grant Award</t>
  </si>
  <si>
    <t>Local Funds (Match or applied)</t>
  </si>
  <si>
    <t>Total Grant Funds</t>
  </si>
  <si>
    <t>Administrative Costs</t>
  </si>
  <si>
    <t>% of Admin Cost</t>
  </si>
  <si>
    <t>Direct Expenditures</t>
  </si>
  <si>
    <t>% of Direct Expenditures</t>
  </si>
  <si>
    <t>Indirect Expenditures</t>
  </si>
  <si>
    <t>% of Indirect Expenditures</t>
  </si>
  <si>
    <t>Carryover</t>
  </si>
  <si>
    <t>Unexpended Funds</t>
  </si>
  <si>
    <t>Explanation of Unexpended Funds</t>
  </si>
  <si>
    <t>We had a large amount of carryover funds to 
spend this year along with ARPA funds</t>
  </si>
  <si>
    <t>We had a large amount of carryover funds to spend this year along with ARPA funds</t>
  </si>
  <si>
    <t>Multi-year obligation funds</t>
  </si>
  <si>
    <t>we provided more level one screenings and covered the overage with local cash.</t>
  </si>
  <si>
    <t>No funds this fiscal year</t>
  </si>
  <si>
    <t>Multi-year obligation funds - we spent all the funds in FY24</t>
  </si>
  <si>
    <t>Unexpended funds represent
expansion dollars received
for additional counties.</t>
  </si>
  <si>
    <t>Multi-year obligation funds.
Balance will be used in FY26.</t>
  </si>
  <si>
    <t>project completed funds not requested</t>
  </si>
  <si>
    <t>Multi-year Obligated Funds</t>
  </si>
  <si>
    <t>Scope of Work completed</t>
  </si>
  <si>
    <t>Multi-year Obligated Funds. Grant period spans 7/12/2023 - 7/11/2026.</t>
  </si>
  <si>
    <t xml:space="preserve">Multi-year Obligated Funds                                                 </t>
  </si>
  <si>
    <t>Multi-year Obligated Funds.
The grant period for these
funds is 9/30/23 - 9/30/26.</t>
  </si>
  <si>
    <t>List of Direct Services provided by ADD</t>
  </si>
  <si>
    <t>Case Management and Assessment and 
Information and Assistance</t>
  </si>
  <si>
    <t>Consults to facilities and individuals, complaint investigations, work with resident and family councils, participation in facility surveys and community education</t>
  </si>
  <si>
    <t>Case Management and Assessment</t>
  </si>
  <si>
    <t>QPR Training</t>
  </si>
  <si>
    <t>Information, Assistance, Cash &amp; Counseling, Counseling/support groups, caregiver training, respite, supplemental services.</t>
  </si>
  <si>
    <t>Level one screening for services and referrals to other organizations</t>
  </si>
  <si>
    <t>Suicide prevention</t>
  </si>
  <si>
    <t>Providing vaccine information, hosting vaccine clinics</t>
  </si>
  <si>
    <t>Information, Assistance,  Counseling/support groups, caregiver training,  supplemental services.</t>
  </si>
  <si>
    <t>Prescription Assistance, Medicare Part D Open Enrollment, and other benefits counseling.</t>
  </si>
  <si>
    <t>LIS/MSP Applications, Part D Enrollment Assistance, Trainings, Prevention/Wellness Events</t>
  </si>
  <si>
    <t>LIS/MSP Applications, Part D Enrollment Assistance, Prevention/Wellness Events</t>
  </si>
  <si>
    <t>Serve as liaison between Harmony and the Commonwealth, serve as the state administrator for the system, develop, design and execute reports as deemed necessary by DAIL. Provide technical asistance to DAIL staff, and all DAIL sub recipients, sub contractors and others using SAMS.  Assist DAIL and all sub providers with data collection for the National Aging Program Information System (NAPIS) and provide assistance with technical issues with the  NAPIS report.  Provide trainings as requested for DAIL staff and providers on SAMS.  Point of contact for all SAMS upgrades and data integration.</t>
  </si>
  <si>
    <t xml:space="preserve">We recruit, screen, train, and retain members who are matched with appropriate host agencies.  We also provide monitoring and technical support for both host agencies and members. </t>
  </si>
  <si>
    <t>GRADD coordinates the Regional Network.  We also provide fiscal oversight, monitoring, and technical assistance for the Network, the direct service provider and the mini-grant recipients.</t>
  </si>
  <si>
    <t>1.Develop and implement the Comprehensive Economic Development Strategy (CEDS) for the EDA as per EDA’s CEDS guidelines every five years with annual updates. 
2.Report to the Kentucky Department for Local Government (DLG) all community and economic development planning efforts for projects directly affecting any phase of new job creation and business/industrial investment. 
3.Monitor and report action plans and implementation of objectives and strategies as set forth in the CEDS related to natural resources and physical environment. 
4.Provide assistance to the Regional Business Parks and Regional Industrial Authorities including, but not limited to, conducting monthly Regional Authority meetings and maintaining Authority records.</t>
  </si>
  <si>
    <t>1. Assist DLG in implementing the Kentucky Community Development Block Grant Program (CDBG) by providing technical assistance to local units of government and eligible communities. 
2. Provide certified CDBG administrative services to local units of government participating in the CDBG program. 
3. Meet with communities desiring to participate in the CDBG program to outline the program requirements, including but not limited to, thresholds that must be met, national objectives, competitive nature of the program, and methodology, required to determine LMI beneficiaries. 
4. Provide direct development services to aid communities in the development of CDBG eligible projects. 
5. Assist local units of government in the preparation of CDBG pre-submission documents and applications after determining eligibility, including the design of a competitive project, and all planning required to meet the goals and objectives of the project. 
6. Provide technical assistance in advising local units of government in the satisfactory completion of program requirements regarding citizen participation, environmental scoping, cost estimates and other requirements to the development of the project.
7. Ensure that ADD Staff are certified CDBG administrators and attend all relative training required to meet and maintain certification requirements.</t>
  </si>
  <si>
    <t>1. Seek opportunities for Delta Regional Authority (DRA) involvement and/or utilization of DRA programs to encourage new partnerships and elevate investment strategies within the DRA-designated counties or parishes served. The ADD shall also assist in the administration of awarded projects.
2. Identify, within the ADD organization, a single point of contact which will be recognized as a DRA Project Manager who will serve as the key principal for project oversight and execution; 
3. Complete individual training (the person identified in “a” above) to become a DRA Project Manager; 
4. Incorporate DRA priorities in preparation of the Comprehensive Economic Development Strategy (CEDS) document; 
5. Deliver exceptional professional service in order to ensure DRA programs are adequately supported in the region; 
6. Prepare applications of prospective DRA awardees as needed or necessary; 
7. Review all applications from the ADD’s district for completeness, accuracy, coherence, sufficient details and adherence to DRA’s eligibility guidelines before being submitted to DRA; 
8. Employ professional and competent staff, assigned to DRA, to assist in the administration of DRA awarded projects; and 
9. Provide technical assistance to local constituents for project/application development, and project management of approved awards.</t>
  </si>
  <si>
    <t xml:space="preserve">1. Project Development and Management – The LDD shall seek opportunities for DRA involvement and/or utilization of DRA programs to encourage new partnerships and elevate investment strategies within the LDD counties or parishes served.  The LDD shall also assist in the administration of awarded projects.  
2. Monitoring and Compliance – The LDD will monitor DRA awarded projects and ensure compliance of awardees. 
3. Public Outreach and Communications – The LDD shall provide public outreach and communications to DRA’s constituents within the region. </t>
  </si>
  <si>
    <t>Green River Area Wellness Innovative Readiness Training (IRT) was a joint-service training mission of 168 Armed Services personnel on mission, led by the Air National Guard in partnership with the Air Force, Air Force Reserve, Navy, Army Reserve, Army National Guard, Marine Corps Reserve, Public Health Service, and local community partners. The mission provided medical troops and support personnel “hands-on” readiness training to prepare for future deployments while providing direct and lasting benefits. The focus was for the people of Henderson County, Kentucky including the five surrounding counties: Webster, McLean, Daviess, and Posey (Indiana) from June 15-25, 2024.
The site saw 1,642 human patients, performed 34,161 procedures, and 917 eyeglasses were fabricated and/or distributed.
The site saw 591 veterinary patients over 2 days.
Service members received training over 11 total days, equating to 21,710 total training hours.</t>
  </si>
  <si>
    <t xml:space="preserve">1. CostQuest Data Licensing: Execute a Tier E license with CostQuest to access the FCC Fabric for counties in the District. 
2. County Meetings: Complete at least one meeting per county to review the CostQuest data. District personnel should include local officials, broadband boards/committees, and other relevant  stakeholders with knowledge of broadband in the community. These meetings should review  unserved and underserved locations and enforceable commitments for accuracy. Discrepancies  in service shall be submitted by the District to the Office’s Challenge Portal during the 30-Day  Challenge Phase with evidence sufficient to establish a challenge. 
3. Community Anchor Institutions &amp; Multi Dwelling Units: Review the Office’s lists of Community Anchor Institutions and Multi-Dwelling Units during each county meeting to ascertain whether each is served, unserved, or underserved. 
4. Enforceable Commitments: Collect information, including contracts, address lists, and other relevant documentation, related to any county commitment of local funds for broadband deployment projects  and report this information to the Office.  
5. Provide minutes and attendance lists of all County meetings.   
6. Submit any challenges, or assist each local government in submission of  challenges, to the Office’s portal during the Challenge Phase. </t>
  </si>
  <si>
    <t>1. Review the initial list of Focus Roadways and providing local input and direction on the selection of Focus Roadways.
2. Field review of Focus Roadways and the identification of safety hazards, using data collected digitally using Survey123 field App of the ArcGIS suite of products.
3. Work with local agencies to identify and communicate locally important projects for inclusion in the Safety Action Plan.
4. Present the Vision Zero Statement to the Safety Action Plan (SAP) Task Force and recommend adoption by each participating local agency.
5. Disseminate the online surveys through participating local agencies, websites, social media, and other means as necessary to gather meaningful input from the public. 
6. Review the SAP and coordinate the review of participating agencies and provide comments to KTC. Once the plan is complete, responsible for formally adopting the Safety Action Plan to meet the USDOT Requirements of the grant.
7. Coordinate with local agencies within the district to ensure that requested data and input is provided in a timely manner and within the schedule set forth by the project team.</t>
  </si>
  <si>
    <t>1. Conduct a system-wide review of route ownership of their remaining counties  and work with the counties and cities within its boundary to verify county and city ownership  of all routes. Documentation shall be retrieved from each county and city certifying ownership  of all routes owned by each entity. This certification should include the route number, road  name, begin milepoint and end milepoint for each route.  KYTC will provide instructions on  the required documentation, which may include a resolution/ordinance passed by the fiscal  court/city council. 
2. Identify and collect road centerline information for all public roads not owned  by the CABINET and provide that information to the CABINET for its use in updating its road  centerline network. More specifically, the ADD shall identify and collect: New road centerlines; Attribute and spatial changes to existing road centerlines; Attribute and spatial error corrections to existing road centerlines 
3. Provide timely assistance to the CABINET, as requested, regarding any inquiry  pertaining to spatial, attribute, and/or ownership issues of local roads. 
4. Review the appropriate Status Acceptance file located on the CABINET’s  SharePoint site and collaborate with local officials as necessary to determine a definitive  ownership status and reciprocate the solution to the CABINET. The ADD shall submit solutions  and the necessary supplemental documentation in data submittals with this verbiage in the  comment field: “Solution from Status Acceptance File.”
5. Cooperate with the appropriate local officials representing each public agency  to identify the updates and error corrections for their respective road systems. 
6. Obtain input from other appropriate agencies, such as an  E911 office, concerning private roads or additional information concerning public roads.  However, the agency of road ownership is the sole entity with permission to authorize changes to public road centerlines in the CABINET’S network. 
7. Attempt to reconcile road ownership discrepancies between local agencies.</t>
  </si>
  <si>
    <t xml:space="preserve">Support the statewide transportation  planning process of the Cabinet. Primarily responsible for the analysis of transportation systems, systems data,  identification and evaluation of needs in their region, the coordination of public input for the Kentucky  Long-Range Statewide Transportation Plan (LRSTP), the Kentucky Statewide Transportation  Improvement Plan (STIP), and the subsequent evaluation and prioritization of projects in the Continuous  Highway Analysis Framework (CHAF).   
The ADD will be concerned with all modes of transportation within their geographic boundaries. Specific  activities shall include Public Involvement, holding regular Regional Transportation Committee (RTC)  meetings and boosting membership, and developing and maintaining the Continuous Highway Analysis  Framework (CHAF). The ADD will coordinate transportation planning activities with adjacent ADDs,  MPOs, HDOs and other affected agencies. The ADD will be responsible for data collection activities within adjacent MPO areas that are not specifically supported by the MPO. 
Carry out a planning process that supports the following regulations:
1) Supporting economic vitality; 
2) Increasing safety of the transportation system for motorized and non-motorized users; 
3) Increasing security of the transportation system for motorized and non-motorized users; 
4) Increasing accessibility and mobility for people and freight; 
5) Protecting the environment and improving quality of life including consideration of planned growth and economic development patterns; 
6) Integration and connectivity between various transportation modes; 
7) Promoting efficient management of the transportation system; 
8) Preservation of the existing transportation system; 
9) Improve the resiliency and reliability of the transportation system and reduce or mitigate stormwater impacts of surface transportation; and  10) Enhance travel and tourism. </t>
  </si>
  <si>
    <t>1. Prepare quarterly reports and submit reimbursement requests to the KYTC-Division of Planning and the Office of Transportation Delivery. The quarterly reports will describe the work completed during each 90-day time period and will be due 30 days from the end of the reported quarter. Quarterly narrative reports will be submitted to the Division of Planning.
2. Provide funds for the purchase and maintenance of computer hardware and software to support transportation programs and related activities.
3. Monitor state and federal funding initiatives and legislative activities.
4. Review federal and state policies and guidance regarding metropolitan transportation planning and incorporate changes as necessary.
5. Provide staff support to MPO Committees and local governments.
6. Provide KYTC-Division of Planning, two (2) copies of the annual audit. 
7. Administer the correspondence and maintain contact list including, but not limited to, the MPO Technical Advisory Committee, and the MPO Transportation Policy Committee.
8. Seek quality courses, conferences, workshops, etc., in the areas that are relevant to the MPO transportation planning process.  
9. Attend quarterly FHWA/KYTC/MPO meetings to keep up to date with current happenings in the MPO planning process.
10. Provide education to Local Public Agencies (LPAs) with over 50 employees on the requirement of an Americans with Disabilities Act (ADA) Transition Plan. The MPO will seek to increase awareness and understanding of all Policy and Technical Advisory Committee members of the ADA issues. The MPO will seek ADA representation and input in the on-going planning activities. The MPO will collect copies of the most recent documents from all entities within the MPO planning area that are required to have a ADA Transition Plan. 
11. Educate local governments of the availability of KYTC’s Local Public Agency (LPA) Guide documenting federal requirements for the oversight and administration of federal-aid projects.  Assist LPAs with project technical assistance through MPO document updates such as amendments and administrative modifications, coordinating assistance and other technical assistance as needed to educate LPAs on federal requirements.</t>
  </si>
  <si>
    <t>1. Assist the City of Owensboro in applying for and securing operating and capital assistance.
2. Assist the Owensboro Transit System (OTS) manager and serve as a liaison between the City of Owensboro, Federal Transit Administration, and KYTC.
3. Assist the Owensboro Transit System (OTS) in Transit Asset Management Plan implementation and TAM reporting.
4. Assist routing, scheduling, marketing, fare structure and the production of maps and graphics.
5. Provide technical assistance to OTS including triennial review, Transit Award Management System (TrAMS) and civil rights activities.
6. Attend meetings and training sessions, as needed.
7. Coordinate with transit provider agencies in carrying out Transit Asset Management and Performance-Based Planning and Programming requirements. Work with Owensboro Transit System (OTS) to monitor progress in meeting TAM targets.
8. Assist in updating the Title VI Plan and the Disadvantaged Business Enterprise (DBE) Plan.</t>
  </si>
  <si>
    <t xml:space="preserve">1. Perform support services for the area water management planning council including a water supply and wastewater planner that serves as the long-range planning representative and assists individual utilities with project planning and development activities.  
2. Update and enter new project profiles into the water resource information system after approval from the area water management planning council.
3. Perform services related to the verification and update of the water resource information system including verification of current data and update for all water and wastewater infrastructure that has been constructed since completion of the last inventory.
4. Complete site visit for each required system and update WRIS following that site visit.
5. Maintain WRIS Asset Inventory for utilities.
6. Update, maintain and correct GIS geodatabases on as needed basis. 
7. Prepare map book for each water and wastewater system in the region. 
8. Support and maintain the Area Water Management Council within the District's region of the Commonwealth. </t>
  </si>
  <si>
    <t>1. Identify future mitigation projects that will result in  data collection and analysis intended to increase the capability of and  build the capacity for local governments to propose and to complete  mitigation project applications that either wholly or partially address  power and general energy needs and infrastructure needs.
2. Host two (2) formal stakeholder meetings that present the energy capability survey  and information relative to energy assets, systems, energy response needs and to identify future mitigation projects that address energy needs and allow for  additional stakeholder participation and feedback.
3. Survey critical Facilities the region for energy vulnerabilities and back  up generation capabilities.
4. Distribute electronic surveys and collecting and analyzing subsequent qualitative data.
5. Produce report summarizing the region’s vulnerability to energy  needs and facilitating the identification of future mitigation projects.</t>
  </si>
  <si>
    <t xml:space="preserve">Hazard Mitigation Grant Projects
1. Preparation of HMGP project applications 
2. Clearinghouse review and environmental documents
3. Coordination of the grant agreement process
4. Creation and maintenance of project files including financial records
5. Coordination of quarterly reporting requirements
6. Preparation and submittal of draw reimbursement requests
7. Assurance of compliance with all applicable federal, state, and local laws 
8. Liaison between Kentucky Emergency Management and subrecipient
9. Project Close-out
Hazard Mitigation Plan
Construct a multi-jurisdictional, multi-hazard mitigation plan on a 5-year cycle, with annual updates. 
1. Develop Planning Process
a. Hold public meetings to incorporate input into the planning process
b. Research available data and incorporate into planning process
2. Conduct Risk Assessment
a. Assess the location, extent, and future probability data for each hazard event for each jurisdiction
3. Develop Mitigation Strategy
a. Create a roadmap for reducing potential losses and preventing damage from each hazard event for each jurisdiction </t>
  </si>
  <si>
    <t xml:space="preserve">Employer Services and Apprenticeship </t>
  </si>
  <si>
    <t>Talent Development/Career Planning &amp; Development Services and Employer Services</t>
  </si>
  <si>
    <t>Talent Development/Career Planning &amp; Development Services, Employer Services and Rapid Response</t>
  </si>
  <si>
    <t>Youth Career Planning and Talent Development Services and Employer Services</t>
  </si>
  <si>
    <t>Direct Service Providers/Contractors Contracted by ADD and services provided</t>
  </si>
  <si>
    <t>Daviess County Senior Center:  advocacy, counseling, 
education, friendly visiting, health promotion, outreach, 
public information, recreation, telephoning, transportation, 
information and assistance, nutrition education</t>
  </si>
  <si>
    <t>Daviess County Senior Center:  Congregate Meal and Nutrition Information</t>
  </si>
  <si>
    <t>Daviess County Senior Center:  Home Delivered Meal Delivery and Nutrition Information</t>
  </si>
  <si>
    <t>Daviess County Senior Center:  Walk With Ease,  Bingosize, Drums Alive, Silver Sneakers</t>
  </si>
  <si>
    <t>Canteen: Meal Caterer</t>
  </si>
  <si>
    <t>Canteen:  Meal Caterer</t>
  </si>
  <si>
    <t>Comfort Keepers: Homemaker, Personal Care, and Respite</t>
  </si>
  <si>
    <t>Multiple host agencies:  provide services to seniors, such as delivering meals, telephone reassurance and friendly visiting.</t>
  </si>
  <si>
    <t>Green River District Health Department:  provide in-home services, including parenting classes, to at risk families.</t>
  </si>
  <si>
    <t>N/A</t>
  </si>
  <si>
    <t>Hancock County Senior Center:  advocacy, counseling, 
education, friendly visiting, health promotion, outreach, 
public information, recreation, telephoning, transportation, 
information and assistance, nutrition education</t>
  </si>
  <si>
    <t>Hancock County Senior Center:  Congregate Meal and Nutrition Information</t>
  </si>
  <si>
    <t>Hancock County Senior Center:  Home Delivered Meal Delivery and Nutrition Information</t>
  </si>
  <si>
    <t>Hancock County Senior Center:  Walk With Ease,  Bingosize, Drums Alive</t>
  </si>
  <si>
    <t>Multiple providers have opportunity to secure mini grant funds through this program, which must be used for child abuse prevention activities.</t>
  </si>
  <si>
    <t>Henderson County Senior Center:  advocacy, counseling, 
education, friendly visiting, health promotion, outreach, 
public information, recreation, telephoning, transportation,
 information and assistance, nutrition education</t>
  </si>
  <si>
    <t>Henderson County Senior Center:  Congregate Meal and Nutrition Information</t>
  </si>
  <si>
    <t>Henderson County Senior Center:  Home Delivered Meal Delivery and Nutrition Information</t>
  </si>
  <si>
    <t>Henderson County Senior Center:  Walk With Ease,  Bingosize, Drums Alive, Matter of Balance, Silver Sneakers</t>
  </si>
  <si>
    <t>McLean County Senior Center:  advocacy, counseling, 
education, friendly visiting, health promotion, outreach, 
public information, recreation, telephoning, transportation, 
information and assistance, nutrition education</t>
  </si>
  <si>
    <t>McLean County Senior Center:  Congregate Meal and Nutrition Information</t>
  </si>
  <si>
    <t>McLean County Senior Center:  Home Delivered Meal Delivery and Nutrition Information</t>
  </si>
  <si>
    <t>McLean County Senior Center:  Walk With Ease, CDSMP, Bingosize, DSMP, Matter of Balance,</t>
  </si>
  <si>
    <t>Ohio County Senior Center:  advocacy, counseling, 
education, friendly visiting, health promotion, outreach, 
public information, recreation, telephoning, transportation, 
information and assistance, nutrition education</t>
  </si>
  <si>
    <t>Ohio County Senior Center:  Congregate Meal and Nutrition Information</t>
  </si>
  <si>
    <t>Ohio County Senior Center:  Home Delivered Meal Delivery and Nutrition Information</t>
  </si>
  <si>
    <t xml:space="preserve">Ohio County Senior Center:  Walk With Ease, Bingosize, Drums Alive </t>
  </si>
  <si>
    <t>Union  County Senior Center:  advocacy, counseling, 
education, friendly visiting, health promotion, outreach, 
public information, recreation, telephoning, transportation, 
information and assistance, nutrition education</t>
  </si>
  <si>
    <t>Union County Senior Center:  Congregate Meal and Nutrition Information</t>
  </si>
  <si>
    <t>Union County Senior Center:  Home Delivered Meal Delivery and Nutrition Information</t>
  </si>
  <si>
    <t>Union County Senior Center:  Walk With Ease,  Bingosize, Drums Alive</t>
  </si>
  <si>
    <t>Webster County Senior Center:  advocacy, counseling, 
education, friendly visiting, health promotion, outreach,
 public information, recreation, telephoning, transportation, 
information and assistance, nutrition education</t>
  </si>
  <si>
    <t>Webster County Senior Center:  Congregate Meal and Nutrition Information</t>
  </si>
  <si>
    <t>Webster County Senior Center:  Home Delivered Meal Delivery and Nutrition Information</t>
  </si>
  <si>
    <t>Webster County Senior Center:  Walk With Ease,  Bingosize, Drums Alive</t>
  </si>
  <si>
    <t>Comfort Keepers: Homemaker and Personal Care</t>
  </si>
  <si>
    <t>Five Star:  Meal Caterer</t>
  </si>
  <si>
    <t>Kentucky Legal Aid: Legal Services</t>
  </si>
  <si>
    <t>Cmfort Keepers: Homemaker, Personal Care, and Respite</t>
  </si>
  <si>
    <t>Career Center Operators</t>
  </si>
  <si>
    <t>Consortium of  Partners - Collaboration and Communication, Outreach, Safety and Security and Quality Customer Service between KRWA and DRA Water/Waistwater Utilites and GRADD</t>
  </si>
  <si>
    <t>Consortium of KCC Partners - Collaboration and Communication, Outreach, Safety and Security and Quality Customer Service</t>
  </si>
  <si>
    <t>Training Service Providers and services provided</t>
  </si>
  <si>
    <t>City of Sacramento - Training for Utility Operators</t>
  </si>
  <si>
    <t>OJT - TTMA</t>
  </si>
  <si>
    <t>OJT - Hausner Hard Chrome</t>
  </si>
  <si>
    <t xml:space="preserve">ITA - 160 Driving Academy </t>
  </si>
  <si>
    <t>ITA - Owensboro Community &amp; Technical College</t>
  </si>
  <si>
    <t>WBL - Ohio County Fiscal Court</t>
  </si>
  <si>
    <t>City of Corydon - Training for Utility Operators</t>
  </si>
  <si>
    <t xml:space="preserve">OJT - Visit Owensboroew </t>
  </si>
  <si>
    <t>OJT - Moore Automotive</t>
  </si>
  <si>
    <t>WBL - Commercial Maintenance Solutions</t>
  </si>
  <si>
    <t>OJT - Greensmen Landscape</t>
  </si>
  <si>
    <t>City of Livermore - Training for Utility Operators</t>
  </si>
  <si>
    <t>WBL - Wendell Foster Center</t>
  </si>
  <si>
    <t>ITA - MedCertify</t>
  </si>
  <si>
    <t>OJT - Distance Assistance</t>
  </si>
  <si>
    <t>Henderson Water Utility - Training for Utility Operators</t>
  </si>
  <si>
    <t>ITA - BCTC</t>
  </si>
  <si>
    <t>WBL - Equus Workforce Solutions</t>
  </si>
  <si>
    <t>OJT - Accuride</t>
  </si>
  <si>
    <t>McLean County Regional Water - Training for Utility Operators</t>
  </si>
  <si>
    <t>ITA - 160 Driving Academy</t>
  </si>
  <si>
    <t>ITA - MCC</t>
  </si>
  <si>
    <t>WBL - City of Whitesville</t>
  </si>
  <si>
    <t>OJT - Envision Logistics</t>
  </si>
  <si>
    <t>Webster County Regional Water - Training for Utility Operators</t>
  </si>
  <si>
    <t>WBL - Oddball Creative</t>
  </si>
  <si>
    <t>WBL - City of Hartford</t>
  </si>
  <si>
    <t>OJT - Boulware Mission</t>
  </si>
  <si>
    <t>City of Island - Training for Utility Operators</t>
  </si>
  <si>
    <t>ITA - Henderson Community College</t>
  </si>
  <si>
    <t>WBL - Ohio County Arch Program</t>
  </si>
  <si>
    <t>OJT - Envision Contractors</t>
  </si>
  <si>
    <t>City of Morganfield - Training for Utility Operators</t>
  </si>
  <si>
    <t>WBL - Ohio County Hospital</t>
  </si>
  <si>
    <t>WBL - Union County Public Library</t>
  </si>
  <si>
    <t>OJT - Commercial Maintenance Solutions</t>
  </si>
  <si>
    <t>Union County Water District - Training for Utility Operators</t>
  </si>
  <si>
    <t>WBL - Envision Contractors</t>
  </si>
  <si>
    <t>OJT - City of Whitesville</t>
  </si>
  <si>
    <t>OJT - On Time Fab</t>
  </si>
  <si>
    <t>Dixon Waterworks - Training for Utility Operators</t>
  </si>
  <si>
    <t>OJT - City of Owensboro</t>
  </si>
  <si>
    <t>OJT - Beaver Dam Nursing and Rehab</t>
  </si>
  <si>
    <t>OJT - Century Aluminum</t>
  </si>
  <si>
    <t>ITA - OCTC</t>
  </si>
  <si>
    <t>OJT - Meuth Concrete</t>
  </si>
  <si>
    <t>ITA - MedCerts</t>
  </si>
  <si>
    <t>OJT - Lake Cumberland Rheumatology</t>
  </si>
  <si>
    <t>ITA - Driver Resource Center</t>
  </si>
  <si>
    <t>OJT - Gibbs Die Casting</t>
  </si>
  <si>
    <t>OJT - Westerfield Electric</t>
  </si>
  <si>
    <t>OJT - Taubensee Steel and Wire</t>
  </si>
  <si>
    <t>OJT - OCTC</t>
  </si>
  <si>
    <t>WBL - EWS</t>
  </si>
  <si>
    <t>WBL - Henderson Co. Public Library</t>
  </si>
  <si>
    <t>WBL - Walker Rental Group</t>
  </si>
  <si>
    <t>WBL - GRADD</t>
  </si>
  <si>
    <t>WBL - Greenmen Landscape</t>
  </si>
  <si>
    <t>WBL - Triplett Law</t>
  </si>
  <si>
    <t>WBL - Wendell Foster</t>
  </si>
  <si>
    <t>ITA - HCC</t>
  </si>
  <si>
    <t>ITA - Truck America</t>
  </si>
  <si>
    <t>ITA - Brescia</t>
  </si>
  <si>
    <t>Eligible Persons</t>
  </si>
  <si>
    <t>n/a</t>
  </si>
  <si>
    <t xml:space="preserve"> n/a</t>
  </si>
  <si>
    <t># Persons Served</t>
  </si>
  <si>
    <t>254 vaccines administered</t>
  </si>
  <si>
    <t># People on Waiting List</t>
  </si>
  <si>
    <t xml:space="preserve">n/a  </t>
  </si>
  <si>
    <t xml:space="preserve">n/a </t>
  </si>
  <si>
    <t>Performance Measures</t>
  </si>
  <si>
    <t>as listed in MOA</t>
  </si>
  <si>
    <t>PCAP</t>
  </si>
  <si>
    <t>We had two clients who had a difficult time finding and retaining an attendant to provide services.  We also lost a client during this year.  Replacing a client and getting their attendant started is a very time-consuming process.  Both of these factors resulted in funds not expended.</t>
  </si>
  <si>
    <t>Total amount of Reserves for FY 2018</t>
  </si>
  <si>
    <t>Source of Funds:</t>
  </si>
  <si>
    <t>Amount</t>
  </si>
  <si>
    <t>Explanation as to why funds are being carried forward:</t>
  </si>
  <si>
    <t>Intermediary Relending Program</t>
  </si>
  <si>
    <t>no carryover</t>
  </si>
  <si>
    <t>Revolving Loan Fund</t>
  </si>
  <si>
    <t>As loans are repaid, funds are accumulated to make additional loans.</t>
  </si>
  <si>
    <t xml:space="preserve">Local Contributions from reserve used to offset </t>
  </si>
  <si>
    <t>expenses not covered by grant funds</t>
  </si>
  <si>
    <t>Surplus from Performance Based Contracts</t>
  </si>
  <si>
    <t>Performance based contracts are fee for service and any funds not utilized is carried forward for future services.</t>
  </si>
  <si>
    <t>Non Cash Pension Expense Adjustment to reflect agency's proportionate share of the net pension liability related to the County Employee Retirement System</t>
  </si>
  <si>
    <t>CDSME</t>
  </si>
  <si>
    <t>Title V</t>
  </si>
  <si>
    <t>Ky Caregiver</t>
  </si>
  <si>
    <t>Arthritis Grant</t>
  </si>
  <si>
    <t>FAST</t>
  </si>
  <si>
    <t>OET  Job Driven NEG Grant</t>
  </si>
  <si>
    <t>OET Power Grant</t>
  </si>
  <si>
    <t>DOL Direct USEC NEG Grant</t>
  </si>
  <si>
    <t>Total YTD Expenditures</t>
  </si>
  <si>
    <t>still have months in this fiscal year (this is for all funding streams)</t>
  </si>
  <si>
    <t>These funds are over multiple fiscal years.</t>
  </si>
  <si>
    <t>no longer a separate funding stream</t>
  </si>
  <si>
    <t>see homecare</t>
  </si>
  <si>
    <t>168 homecare  341 meals</t>
  </si>
  <si>
    <t>SHIP/SHIP SE4A</t>
  </si>
  <si>
    <t>still have months in this fiscal year  (this is for all funding streams)</t>
  </si>
  <si>
    <t>No longer a separate funding stream</t>
  </si>
  <si>
    <t>meals are on homecare</t>
  </si>
  <si>
    <t>67 HM 345 meals</t>
  </si>
  <si>
    <t>C2 meals are included in meal number</t>
  </si>
  <si>
    <t>Still have months remaining in the fiscal year ( this is for all funding streams)</t>
  </si>
  <si>
    <t>See Homecare</t>
  </si>
  <si>
    <t>176 HM - 344 Meals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</si>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</sst>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50"/>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auto="1"/>
      </right>
      <top/>
      <bottom style="thin">
        <color indexed="64"/>
      </bottom>
      <diagonal/>
    </border>
    <border>
      <left style="thin">
        <color auto="1"/>
      </left>
      <right/>
      <top style="thin">
        <color auto="1"/>
      </top>
      <bottom/>
      <diagonal/>
    </border>
    <border>
      <left/>
      <right/>
      <top style="thin">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9">
    <xf numFmtId="0" fontId="0" fillId="0" borderId="0" xfId="0"/>
    <xf numFmtId="0" fontId="0" fillId="0" borderId="0" xfId="0" applyAlignment="1">
      <alignment wrapText="1"/>
    </xf>
    <xf numFmtId="0" fontId="0" fillId="0" borderId="0" xfId="0" applyAlignment="1">
      <alignment horizontal="center" wrapText="1"/>
    </xf>
    <xf numFmtId="0" fontId="0" fillId="0" borderId="1" xfId="0" applyBorder="1" applyAlignment="1">
      <alignment horizontal="center" wrapText="1"/>
    </xf>
    <xf numFmtId="44" fontId="0" fillId="0" borderId="1" xfId="1" applyFont="1" applyBorder="1" applyAlignment="1">
      <alignment horizontal="center" wrapText="1"/>
    </xf>
    <xf numFmtId="0" fontId="0" fillId="0" borderId="1" xfId="0" applyBorder="1" applyAlignment="1">
      <alignment wrapText="1"/>
    </xf>
    <xf numFmtId="44" fontId="0" fillId="0" borderId="1" xfId="1" applyFont="1" applyBorder="1"/>
    <xf numFmtId="0" fontId="0" fillId="0" borderId="1" xfId="0" applyBorder="1"/>
    <xf numFmtId="9" fontId="0" fillId="0" borderId="1" xfId="2" applyFont="1" applyBorder="1"/>
    <xf numFmtId="0" fontId="0" fillId="0" borderId="0" xfId="0" applyAlignment="1">
      <alignment horizontal="center" vertical="center" wrapText="1"/>
    </xf>
    <xf numFmtId="44" fontId="0" fillId="0" borderId="0" xfId="1" applyFont="1"/>
    <xf numFmtId="0" fontId="0" fillId="0" borderId="0" xfId="0" applyAlignment="1">
      <alignment horizontal="center"/>
    </xf>
    <xf numFmtId="0" fontId="2" fillId="0" borderId="0" xfId="0" applyFont="1"/>
    <xf numFmtId="44" fontId="0" fillId="0" borderId="0" xfId="1" applyFont="1" applyBorder="1"/>
    <xf numFmtId="44" fontId="0" fillId="0" borderId="2" xfId="1" applyFont="1" applyBorder="1"/>
    <xf numFmtId="0" fontId="0" fillId="0" borderId="3" xfId="0" applyBorder="1"/>
    <xf numFmtId="0" fontId="0" fillId="0" borderId="4" xfId="0" applyBorder="1"/>
    <xf numFmtId="0" fontId="0" fillId="0" borderId="5" xfId="0" applyBorder="1"/>
    <xf numFmtId="44" fontId="0" fillId="0" borderId="6" xfId="1" applyFont="1" applyBorder="1"/>
    <xf numFmtId="44" fontId="0" fillId="0" borderId="3" xfId="1" applyFont="1" applyBorder="1"/>
    <xf numFmtId="44" fontId="0" fillId="0" borderId="4" xfId="1" applyFont="1" applyBorder="1"/>
    <xf numFmtId="44" fontId="0" fillId="0" borderId="5" xfId="1" applyFont="1" applyBorder="1"/>
    <xf numFmtId="9" fontId="0" fillId="0" borderId="1" xfId="2" applyFont="1" applyBorder="1" applyAlignment="1">
      <alignment wrapText="1"/>
    </xf>
    <xf numFmtId="9" fontId="0" fillId="0" borderId="0" xfId="2" applyFont="1"/>
    <xf numFmtId="44" fontId="0" fillId="0" borderId="1" xfId="1" applyFont="1" applyBorder="1" applyAlignment="1">
      <alignment horizontal="left" wrapText="1"/>
    </xf>
    <xf numFmtId="44" fontId="0" fillId="0" borderId="1" xfId="1" applyFont="1" applyBorder="1" applyAlignment="1">
      <alignment wrapText="1"/>
    </xf>
    <xf numFmtId="9" fontId="0" fillId="0" borderId="1" xfId="2" applyFont="1" applyBorder="1" applyAlignment="1">
      <alignment horizontal="center" wrapText="1"/>
    </xf>
    <xf numFmtId="9" fontId="0" fillId="0" borderId="1" xfId="2" applyFont="1" applyBorder="1" applyAlignment="1">
      <alignment horizontal="left" wrapText="1"/>
    </xf>
    <xf numFmtId="44" fontId="0" fillId="0" borderId="5" xfId="1" applyFont="1" applyBorder="1" applyAlignment="1">
      <alignment horizontal="left" wrapText="1"/>
    </xf>
    <xf numFmtId="0" fontId="0" fillId="0" borderId="5" xfId="0" applyBorder="1" applyAlignment="1">
      <alignment horizontal="center" wrapText="1"/>
    </xf>
    <xf numFmtId="0" fontId="0" fillId="0" borderId="7" xfId="0" applyBorder="1" applyAlignment="1">
      <alignment wrapText="1"/>
    </xf>
    <xf numFmtId="0" fontId="0" fillId="0" borderId="13" xfId="0" applyBorder="1" applyAlignment="1">
      <alignment horizontal="center" vertical="center" wrapText="1"/>
    </xf>
    <xf numFmtId="0" fontId="0" fillId="0" borderId="11" xfId="0" applyBorder="1"/>
    <xf numFmtId="0" fontId="0" fillId="0" borderId="12" xfId="0" applyBorder="1" applyAlignment="1">
      <alignment horizontal="center" vertical="center" wrapText="1"/>
    </xf>
    <xf numFmtId="0" fontId="0" fillId="0" borderId="0" xfId="0" applyAlignment="1">
      <alignment vertical="top"/>
    </xf>
    <xf numFmtId="0" fontId="0" fillId="0" borderId="1" xfId="0" applyBorder="1" applyAlignment="1">
      <alignment vertical="top" wrapText="1"/>
    </xf>
    <xf numFmtId="0" fontId="0" fillId="0" borderId="12" xfId="0" applyBorder="1"/>
    <xf numFmtId="0" fontId="0" fillId="0" borderId="1" xfId="0" applyBorder="1" applyAlignment="1">
      <alignment vertical="top"/>
    </xf>
    <xf numFmtId="0" fontId="0" fillId="0" borderId="11" xfId="0" applyBorder="1" applyAlignment="1">
      <alignment vertical="top"/>
    </xf>
    <xf numFmtId="0" fontId="0" fillId="0" borderId="3" xfId="0" applyBorder="1" applyAlignment="1">
      <alignment vertical="top"/>
    </xf>
    <xf numFmtId="0" fontId="0" fillId="0" borderId="0" xfId="0" applyAlignment="1">
      <alignment vertical="top" wrapText="1"/>
    </xf>
    <xf numFmtId="3" fontId="0" fillId="0" borderId="1" xfId="0" applyNumberFormat="1" applyBorder="1"/>
    <xf numFmtId="0" fontId="0" fillId="0" borderId="1" xfId="0" applyBorder="1" applyAlignment="1">
      <alignment horizontal="right" wrapText="1"/>
    </xf>
    <xf numFmtId="44" fontId="0" fillId="0" borderId="1" xfId="1" applyFont="1" applyFill="1" applyBorder="1"/>
    <xf numFmtId="0" fontId="0" fillId="6" borderId="1" xfId="0" applyFill="1" applyBorder="1" applyAlignment="1">
      <alignment vertical="top" wrapText="1"/>
    </xf>
    <xf numFmtId="0" fontId="0" fillId="0" borderId="14" xfId="0" applyBorder="1"/>
    <xf numFmtId="0" fontId="0" fillId="0" borderId="15" xfId="0" applyBorder="1"/>
    <xf numFmtId="0" fontId="0" fillId="0" borderId="1" xfId="0" applyBorder="1" applyAlignment="1">
      <alignment horizontal="center" vertical="center" wrapText="1"/>
    </xf>
    <xf numFmtId="164" fontId="0" fillId="0" borderId="1" xfId="1" applyNumberFormat="1" applyFont="1" applyBorder="1"/>
    <xf numFmtId="0" fontId="3" fillId="6" borderId="5" xfId="0" applyFont="1" applyFill="1" applyBorder="1"/>
    <xf numFmtId="0" fontId="0" fillId="6" borderId="1" xfId="0" applyFill="1" applyBorder="1"/>
    <xf numFmtId="0" fontId="0" fillId="0" borderId="1" xfId="0" applyBorder="1" applyAlignment="1">
      <alignment horizontal="left" wrapText="1"/>
    </xf>
    <xf numFmtId="0" fontId="0" fillId="2" borderId="10" xfId="0" applyFill="1" applyBorder="1" applyAlignment="1">
      <alignment horizontal="center"/>
    </xf>
    <xf numFmtId="0" fontId="0" fillId="6" borderId="1" xfId="0" applyFill="1" applyBorder="1" applyAlignment="1">
      <alignment horizontal="right"/>
    </xf>
    <xf numFmtId="44" fontId="3" fillId="0" borderId="1" xfId="1" applyFont="1" applyFill="1" applyBorder="1"/>
    <xf numFmtId="3" fontId="0" fillId="6" borderId="1" xfId="0" applyNumberFormat="1" applyFill="1" applyBorder="1"/>
    <xf numFmtId="44" fontId="0" fillId="0" borderId="1" xfId="0" applyNumberForma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top" wrapText="1"/>
    </xf>
    <xf numFmtId="44" fontId="0" fillId="0" borderId="5" xfId="1" applyFont="1" applyBorder="1" applyAlignment="1">
      <alignment vertical="top" wrapText="1"/>
    </xf>
    <xf numFmtId="0" fontId="3" fillId="0" borderId="0" xfId="0" applyFont="1"/>
    <xf numFmtId="0" fontId="3" fillId="0" borderId="0" xfId="0" applyFont="1" applyAlignment="1">
      <alignment wrapText="1"/>
    </xf>
    <xf numFmtId="44" fontId="0" fillId="0" borderId="5" xfId="0" applyNumberFormat="1" applyBorder="1" applyAlignment="1">
      <alignment horizontal="center" wrapText="1"/>
    </xf>
    <xf numFmtId="44" fontId="0" fillId="0" borderId="1" xfId="2" applyNumberFormat="1" applyFont="1" applyBorder="1"/>
    <xf numFmtId="0" fontId="0" fillId="0" borderId="11" xfId="0" applyBorder="1" applyAlignment="1">
      <alignment vertical="top" wrapText="1"/>
    </xf>
    <xf numFmtId="0" fontId="0" fillId="0" borderId="1" xfId="0" applyBorder="1" applyAlignment="1">
      <alignment horizontal="center" vertical="top" wrapText="1"/>
    </xf>
    <xf numFmtId="0" fontId="0" fillId="7" borderId="1" xfId="0" applyFill="1" applyBorder="1" applyAlignment="1">
      <alignment horizontal="center" wrapText="1"/>
    </xf>
    <xf numFmtId="44" fontId="0" fillId="7" borderId="1" xfId="1" applyFont="1" applyFill="1" applyBorder="1" applyAlignment="1">
      <alignment horizontal="center" wrapText="1"/>
    </xf>
    <xf numFmtId="44" fontId="0" fillId="7" borderId="1" xfId="1" applyFont="1" applyFill="1" applyBorder="1"/>
    <xf numFmtId="9" fontId="0" fillId="7" borderId="1" xfId="2" applyFont="1" applyFill="1" applyBorder="1"/>
    <xf numFmtId="44" fontId="0" fillId="7" borderId="1" xfId="2" applyNumberFormat="1" applyFont="1" applyFill="1" applyBorder="1"/>
    <xf numFmtId="44" fontId="0" fillId="7" borderId="1" xfId="1" applyFont="1" applyFill="1" applyBorder="1" applyAlignment="1">
      <alignment vertical="top" wrapText="1"/>
    </xf>
    <xf numFmtId="0" fontId="0" fillId="0" borderId="3" xfId="0" applyBorder="1" applyAlignment="1">
      <alignment vertical="top" wrapText="1"/>
    </xf>
    <xf numFmtId="0" fontId="0" fillId="0" borderId="6" xfId="0" applyBorder="1"/>
    <xf numFmtId="0" fontId="0" fillId="0" borderId="13" xfId="0" applyBorder="1"/>
    <xf numFmtId="0" fontId="0" fillId="0" borderId="16" xfId="0" applyBorder="1"/>
    <xf numFmtId="0" fontId="0" fillId="7" borderId="1" xfId="0" applyFill="1" applyBorder="1" applyAlignment="1">
      <alignment vertical="top" wrapText="1"/>
    </xf>
    <xf numFmtId="0" fontId="0" fillId="7" borderId="11" xfId="0" applyFill="1" applyBorder="1"/>
    <xf numFmtId="0" fontId="0" fillId="7" borderId="1" xfId="0" applyFill="1" applyBorder="1"/>
    <xf numFmtId="0" fontId="0" fillId="7" borderId="0" xfId="0" applyFill="1"/>
    <xf numFmtId="0" fontId="0" fillId="0" borderId="1" xfId="0" applyBorder="1" applyAlignment="1">
      <alignment horizontal="right"/>
    </xf>
    <xf numFmtId="44" fontId="0" fillId="0" borderId="1" xfId="1" applyFont="1" applyBorder="1" applyAlignment="1">
      <alignment vertical="top" wrapText="1"/>
    </xf>
    <xf numFmtId="0" fontId="0" fillId="0" borderId="6" xfId="0" applyBorder="1" applyAlignment="1">
      <alignment wrapText="1"/>
    </xf>
    <xf numFmtId="0" fontId="0" fillId="0" borderId="12" xfId="0" applyBorder="1" applyAlignment="1">
      <alignment vertical="top" wrapText="1"/>
    </xf>
    <xf numFmtId="0" fontId="0" fillId="0" borderId="12" xfId="0" applyBorder="1" applyAlignment="1">
      <alignment wrapText="1"/>
    </xf>
    <xf numFmtId="0" fontId="3" fillId="0" borderId="1" xfId="0" applyFont="1" applyBorder="1" applyAlignment="1">
      <alignment wrapText="1"/>
    </xf>
    <xf numFmtId="0" fontId="3" fillId="0" borderId="1" xfId="0" applyFont="1" applyBorder="1"/>
    <xf numFmtId="0" fontId="0" fillId="0" borderId="0" xfId="0" applyAlignment="1">
      <alignment horizontal="left" vertical="top" wrapText="1"/>
    </xf>
    <xf numFmtId="44" fontId="0" fillId="0" borderId="1" xfId="1" applyFont="1" applyFill="1" applyBorder="1" applyAlignment="1">
      <alignment horizontal="center" wrapText="1"/>
    </xf>
    <xf numFmtId="9" fontId="0" fillId="0" borderId="1" xfId="2" applyFont="1" applyFill="1" applyBorder="1"/>
    <xf numFmtId="7" fontId="0" fillId="0" borderId="1" xfId="1" applyNumberFormat="1" applyFont="1" applyBorder="1"/>
    <xf numFmtId="44" fontId="0" fillId="0" borderId="1" xfId="2" applyNumberFormat="1" applyFont="1" applyBorder="1" applyAlignment="1">
      <alignment wrapText="1"/>
    </xf>
    <xf numFmtId="44" fontId="0" fillId="0" borderId="1" xfId="2" applyNumberFormat="1" applyFont="1" applyFill="1" applyBorder="1"/>
    <xf numFmtId="44" fontId="0" fillId="0" borderId="1" xfId="2" applyNumberFormat="1" applyFont="1" applyBorder="1" applyAlignment="1">
      <alignment horizontal="left" wrapText="1"/>
    </xf>
    <xf numFmtId="44" fontId="0" fillId="0" borderId="0" xfId="2" applyNumberFormat="1" applyFont="1"/>
    <xf numFmtId="0" fontId="0" fillId="8" borderId="1" xfId="0" applyFill="1" applyBorder="1" applyAlignment="1">
      <alignment horizontal="center" wrapText="1"/>
    </xf>
    <xf numFmtId="44" fontId="0" fillId="8" borderId="1" xfId="1" applyFont="1" applyFill="1" applyBorder="1" applyAlignment="1">
      <alignment horizontal="center" wrapText="1"/>
    </xf>
    <xf numFmtId="44" fontId="0" fillId="8" borderId="1" xfId="1" applyFont="1" applyFill="1" applyBorder="1"/>
    <xf numFmtId="9" fontId="0" fillId="8" borderId="1" xfId="2" applyFont="1" applyFill="1" applyBorder="1"/>
    <xf numFmtId="44" fontId="0" fillId="8" borderId="1" xfId="2" applyNumberFormat="1" applyFont="1" applyFill="1" applyBorder="1"/>
    <xf numFmtId="0" fontId="0" fillId="8" borderId="1" xfId="0" applyFill="1" applyBorder="1" applyAlignment="1">
      <alignment vertical="top" wrapText="1"/>
    </xf>
    <xf numFmtId="0" fontId="0" fillId="8" borderId="1" xfId="0" applyFill="1" applyBorder="1" applyAlignment="1">
      <alignment vertical="top"/>
    </xf>
    <xf numFmtId="0" fontId="0" fillId="8" borderId="1" xfId="0" applyFill="1" applyBorder="1"/>
    <xf numFmtId="0" fontId="3" fillId="8" borderId="1" xfId="0" applyFont="1" applyFill="1" applyBorder="1" applyAlignment="1">
      <alignment wrapText="1"/>
    </xf>
    <xf numFmtId="0" fontId="0" fillId="8" borderId="1" xfId="0" applyFill="1" applyBorder="1" applyAlignment="1">
      <alignment horizontal="right"/>
    </xf>
    <xf numFmtId="44" fontId="0" fillId="0" borderId="1" xfId="1" quotePrefix="1" applyFont="1" applyBorder="1"/>
    <xf numFmtId="0" fontId="0" fillId="8" borderId="3" xfId="0" applyFill="1" applyBorder="1"/>
    <xf numFmtId="0" fontId="0" fillId="8" borderId="5" xfId="0" applyFill="1" applyBorder="1"/>
    <xf numFmtId="0" fontId="0" fillId="8" borderId="11" xfId="0" applyFill="1" applyBorder="1"/>
    <xf numFmtId="0" fontId="0" fillId="8" borderId="6" xfId="0" applyFill="1" applyBorder="1"/>
    <xf numFmtId="0" fontId="0" fillId="7" borderId="3" xfId="0" applyFill="1" applyBorder="1"/>
    <xf numFmtId="0" fontId="0" fillId="7" borderId="5" xfId="0" applyFill="1" applyBorder="1"/>
    <xf numFmtId="0" fontId="0" fillId="7" borderId="1" xfId="0" applyFill="1" applyBorder="1" applyAlignment="1">
      <alignment horizontal="right"/>
    </xf>
    <xf numFmtId="0" fontId="0" fillId="7" borderId="12" xfId="0" applyFill="1" applyBorder="1"/>
    <xf numFmtId="0" fontId="0" fillId="7" borderId="1" xfId="0" applyFill="1" applyBorder="1" applyAlignment="1">
      <alignment vertical="top"/>
    </xf>
    <xf numFmtId="0" fontId="3" fillId="7" borderId="1" xfId="0" applyFont="1" applyFill="1" applyBorder="1" applyAlignment="1">
      <alignment wrapText="1"/>
    </xf>
    <xf numFmtId="0" fontId="0" fillId="7" borderId="1" xfId="0" applyFill="1" applyBorder="1" applyAlignment="1">
      <alignment horizontal="left" vertical="top" wrapText="1"/>
    </xf>
    <xf numFmtId="0" fontId="0" fillId="7" borderId="1" xfId="0" applyFill="1" applyBorder="1" applyAlignment="1">
      <alignment wrapText="1"/>
    </xf>
    <xf numFmtId="44" fontId="1" fillId="0" borderId="1" xfId="1" applyFont="1" applyFill="1" applyBorder="1" applyAlignment="1">
      <alignment horizontal="center" wrapText="1"/>
    </xf>
    <xf numFmtId="44" fontId="0" fillId="6" borderId="1" xfId="1" applyFont="1" applyFill="1" applyBorder="1" applyAlignment="1">
      <alignment horizontal="center" wrapText="1"/>
    </xf>
    <xf numFmtId="2" fontId="0" fillId="6" borderId="1" xfId="0" applyNumberFormat="1" applyFill="1" applyBorder="1"/>
    <xf numFmtId="0" fontId="2" fillId="0" borderId="0" xfId="0" applyFont="1" applyAlignment="1">
      <alignment wrapText="1"/>
    </xf>
    <xf numFmtId="0" fontId="0" fillId="9" borderId="1" xfId="0" applyFill="1" applyBorder="1" applyAlignment="1">
      <alignment horizontal="center" wrapText="1"/>
    </xf>
    <xf numFmtId="0" fontId="0" fillId="4" borderId="1" xfId="0" applyFill="1" applyBorder="1" applyAlignment="1">
      <alignment horizontal="center" wrapText="1"/>
    </xf>
    <xf numFmtId="44" fontId="0" fillId="8" borderId="1" xfId="1" applyFont="1" applyFill="1" applyBorder="1" applyAlignment="1">
      <alignment vertical="top" wrapText="1"/>
    </xf>
    <xf numFmtId="0" fontId="0" fillId="6" borderId="1" xfId="0" applyFill="1" applyBorder="1" applyAlignment="1">
      <alignment horizontal="right" vertical="top"/>
    </xf>
    <xf numFmtId="0" fontId="0" fillId="0" borderId="7" xfId="0" applyBorder="1"/>
    <xf numFmtId="0" fontId="0" fillId="0" borderId="4" xfId="0" applyBorder="1" applyAlignment="1">
      <alignment vertical="top" wrapText="1"/>
    </xf>
    <xf numFmtId="0" fontId="0" fillId="0" borderId="9" xfId="0" applyBorder="1" applyAlignment="1">
      <alignment horizontal="center"/>
    </xf>
    <xf numFmtId="164" fontId="0" fillId="0" borderId="1" xfId="1" applyNumberFormat="1" applyFont="1" applyBorder="1" applyAlignment="1">
      <alignment vertical="top" wrapText="1"/>
    </xf>
    <xf numFmtId="0" fontId="6" fillId="0" borderId="1" xfId="0" applyFont="1" applyBorder="1" applyAlignment="1">
      <alignment wrapText="1"/>
    </xf>
    <xf numFmtId="0" fontId="6"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left" wrapText="1"/>
    </xf>
    <xf numFmtId="0" fontId="0" fillId="0" borderId="18" xfId="0" applyBorder="1"/>
    <xf numFmtId="0" fontId="0" fillId="0" borderId="17" xfId="0" applyBorder="1" applyAlignment="1">
      <alignment horizontal="center" wrapText="1"/>
    </xf>
    <xf numFmtId="0" fontId="0" fillId="0" borderId="18" xfId="0" applyBorder="1" applyAlignment="1">
      <alignment horizontal="center" wrapText="1"/>
    </xf>
    <xf numFmtId="0" fontId="0" fillId="0" borderId="18" xfId="0" applyBorder="1" applyAlignment="1">
      <alignment horizontal="center"/>
    </xf>
    <xf numFmtId="0" fontId="0" fillId="0" borderId="18" xfId="0" applyBorder="1" applyAlignment="1">
      <alignment horizontal="center" vertical="center"/>
    </xf>
    <xf numFmtId="0" fontId="0" fillId="9" borderId="5" xfId="0" applyFill="1" applyBorder="1" applyAlignment="1">
      <alignment horizontal="center" wrapText="1"/>
    </xf>
    <xf numFmtId="164" fontId="0" fillId="0" borderId="1" xfId="1" applyNumberFormat="1" applyFont="1" applyBorder="1" applyAlignment="1">
      <alignment horizontal="right" wrapText="1"/>
    </xf>
    <xf numFmtId="0" fontId="2" fillId="4" borderId="9" xfId="0" applyFont="1" applyFill="1" applyBorder="1" applyAlignment="1">
      <alignment horizontal="center"/>
    </xf>
    <xf numFmtId="0" fontId="2" fillId="4" borderId="10" xfId="0" applyFont="1" applyFill="1" applyBorder="1" applyAlignment="1">
      <alignment horizontal="center"/>
    </xf>
    <xf numFmtId="0" fontId="3" fillId="0" borderId="5" xfId="0" applyFont="1" applyBorder="1" applyAlignment="1">
      <alignment horizontal="center" wrapText="1"/>
    </xf>
    <xf numFmtId="0" fontId="4" fillId="0" borderId="0" xfId="0" applyFont="1" applyAlignment="1">
      <alignment horizontal="center"/>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3" borderId="8" xfId="0" applyFill="1" applyBorder="1" applyAlignment="1">
      <alignment horizontal="center"/>
    </xf>
    <xf numFmtId="0" fontId="0" fillId="3" borderId="9"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5" borderId="8" xfId="0" applyFill="1" applyBorder="1" applyAlignment="1">
      <alignment horizontal="center"/>
    </xf>
    <xf numFmtId="0" fontId="0" fillId="5" borderId="9" xfId="0" applyFill="1" applyBorder="1" applyAlignment="1">
      <alignment horizontal="center"/>
    </xf>
    <xf numFmtId="0" fontId="0" fillId="0" borderId="1" xfId="0" applyBorder="1" applyAlignment="1">
      <alignment horizontal="left" wrapText="1"/>
    </xf>
    <xf numFmtId="0" fontId="0" fillId="0" borderId="1" xfId="0" applyBorder="1" applyAlignment="1">
      <alignment horizontal="center" wrapText="1"/>
    </xf>
    <xf numFmtId="0" fontId="0" fillId="0" borderId="0" xfId="0" applyAlignment="1">
      <alignment horizontal="center"/>
    </xf>
    <xf numFmtId="0" fontId="0" fillId="0" borderId="1" xfId="0" applyBorder="1" applyAlignment="1">
      <alignment horizontal="left" vertical="center"/>
    </xf>
    <xf numFmtId="0" fontId="0" fillId="4" borderId="9" xfId="0" applyFill="1" applyBorder="1" applyAlignment="1">
      <alignment horizontal="center"/>
    </xf>
    <xf numFmtId="0" fontId="0" fillId="4" borderId="10" xfId="0" applyFill="1" applyBorder="1" applyAlignment="1">
      <alignment horizontal="center"/>
    </xf>
    <xf numFmtId="0" fontId="0" fillId="0" borderId="12" xfId="0" applyBorder="1" applyAlignment="1">
      <alignment horizontal="center" vertical="center" wrapText="1"/>
    </xf>
    <xf numFmtId="0" fontId="0" fillId="0" borderId="17" xfId="0"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printerSettings" Target="../printerSettings/printerSettings13.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
  <sheetViews>
    <sheetView workbookViewId="0">
      <selection activeCell="H24" sqref="H24"/>
    </sheetView>
  </sheetViews>
  <sheetFormatPr defaultRowHeight="15" x14ac:dyDescent="0.25"/>
  <cols>
    <col min="1" max="1" width="12.140625" bestFit="1" customWidth="1"/>
  </cols>
  <sheetData>
    <row r="1" spans="1:10" ht="18.75" x14ac:dyDescent="0.3">
      <c r="A1" s="149" t="s">
        <v>0</v>
      </c>
      <c r="B1" s="149"/>
      <c r="C1" s="149"/>
      <c r="D1" s="149"/>
      <c r="E1" s="149"/>
      <c r="F1" s="149"/>
      <c r="G1" s="149"/>
      <c r="H1" s="149"/>
      <c r="I1" s="149"/>
      <c r="J1" s="149"/>
    </row>
    <row r="2" spans="1:10" ht="18.75" x14ac:dyDescent="0.3">
      <c r="A2" s="149" t="s">
        <v>1</v>
      </c>
      <c r="B2" s="149"/>
      <c r="C2" s="149"/>
      <c r="D2" s="149"/>
      <c r="E2" s="149"/>
      <c r="F2" s="149"/>
      <c r="G2" s="149"/>
      <c r="H2" s="149"/>
      <c r="I2" s="149"/>
      <c r="J2" s="149"/>
    </row>
    <row r="4" spans="1:10" x14ac:dyDescent="0.25">
      <c r="A4" t="s">
        <v>2</v>
      </c>
      <c r="B4" t="s">
        <v>3</v>
      </c>
    </row>
    <row r="5" spans="1:10" x14ac:dyDescent="0.25">
      <c r="A5" t="s">
        <v>4</v>
      </c>
      <c r="B5" t="s">
        <v>5</v>
      </c>
    </row>
    <row r="6" spans="1:10" x14ac:dyDescent="0.25">
      <c r="A6" t="s">
        <v>6</v>
      </c>
      <c r="B6" t="s">
        <v>7</v>
      </c>
    </row>
    <row r="7" spans="1:10" x14ac:dyDescent="0.25">
      <c r="A7" t="s">
        <v>8</v>
      </c>
      <c r="B7" t="s">
        <v>9</v>
      </c>
    </row>
    <row r="8" spans="1:10" x14ac:dyDescent="0.25">
      <c r="A8" t="s">
        <v>10</v>
      </c>
      <c r="B8" t="s">
        <v>11</v>
      </c>
    </row>
    <row r="9" spans="1:10" x14ac:dyDescent="0.25">
      <c r="A9" t="s">
        <v>12</v>
      </c>
      <c r="B9" t="s">
        <v>13</v>
      </c>
    </row>
    <row r="10" spans="1:10" x14ac:dyDescent="0.25">
      <c r="A10" t="s">
        <v>14</v>
      </c>
      <c r="B10" t="s">
        <v>15</v>
      </c>
    </row>
    <row r="11" spans="1:10" x14ac:dyDescent="0.25">
      <c r="A11" t="s">
        <v>16</v>
      </c>
      <c r="B11" t="s">
        <v>17</v>
      </c>
    </row>
    <row r="12" spans="1:10" x14ac:dyDescent="0.25">
      <c r="A12" t="s">
        <v>18</v>
      </c>
      <c r="B12" t="s">
        <v>19</v>
      </c>
    </row>
    <row r="13" spans="1:10" x14ac:dyDescent="0.25">
      <c r="A13" t="s">
        <v>20</v>
      </c>
      <c r="B13" t="s">
        <v>21</v>
      </c>
    </row>
    <row r="14" spans="1:10" x14ac:dyDescent="0.25">
      <c r="A14" t="s">
        <v>22</v>
      </c>
      <c r="B14" t="s">
        <v>23</v>
      </c>
    </row>
    <row r="15" spans="1:10" x14ac:dyDescent="0.25">
      <c r="A15" t="s">
        <v>24</v>
      </c>
      <c r="B15" t="s">
        <v>25</v>
      </c>
    </row>
    <row r="16" spans="1:10" x14ac:dyDescent="0.25">
      <c r="A16" t="s">
        <v>26</v>
      </c>
      <c r="B16" t="s">
        <v>27</v>
      </c>
    </row>
    <row r="17" spans="1:2" x14ac:dyDescent="0.25">
      <c r="A17" t="s">
        <v>28</v>
      </c>
      <c r="B17" t="s">
        <v>29</v>
      </c>
    </row>
    <row r="18" spans="1:2" x14ac:dyDescent="0.25">
      <c r="A18" t="s">
        <v>30</v>
      </c>
      <c r="B18" t="s">
        <v>31</v>
      </c>
    </row>
    <row r="19" spans="1:2" x14ac:dyDescent="0.25">
      <c r="A19" t="s">
        <v>32</v>
      </c>
      <c r="B19" t="s">
        <v>33</v>
      </c>
    </row>
    <row r="20" spans="1:2" x14ac:dyDescent="0.25">
      <c r="A20" t="s">
        <v>34</v>
      </c>
      <c r="B20" t="s">
        <v>35</v>
      </c>
    </row>
    <row r="21" spans="1:2" x14ac:dyDescent="0.25">
      <c r="A21" t="s">
        <v>36</v>
      </c>
      <c r="B21" t="s">
        <v>37</v>
      </c>
    </row>
  </sheetData>
  <customSheetViews>
    <customSheetView guid="{26284B60-2A36-4C62-A2C2-4E7BEA339BA7}" fitToPage="1">
      <selection activeCell="J23" sqref="J23"/>
      <pageMargins left="0" right="0" top="0" bottom="0" header="0" footer="0"/>
      <pageSetup scale="95" fitToHeight="0" orientation="portrait" r:id="rId1"/>
    </customSheetView>
    <customSheetView guid="{BF343B0E-2A32-435E-8054-AB8178F73B68}" fitToPage="1">
      <selection activeCell="A20" sqref="A20"/>
      <pageMargins left="0" right="0" top="0" bottom="0" header="0" footer="0"/>
      <pageSetup scale="95" fitToHeight="0" orientation="portrait" r:id="rId2"/>
    </customSheetView>
    <customSheetView guid="{4CDA3EBB-4A2E-4281-AC0D-AAB7CD5E6D9C}" fitToPage="1">
      <selection activeCell="E35" sqref="E35"/>
      <pageMargins left="0" right="0" top="0" bottom="0" header="0" footer="0"/>
      <pageSetup scale="95" fitToHeight="0" orientation="portrait" r:id="rId3"/>
    </customSheetView>
    <customSheetView guid="{E128D64C-6B3B-43DD-8512-8DA65EBD4AE7}" fitToPage="1">
      <selection activeCell="J23" sqref="J23"/>
      <pageMargins left="0" right="0" top="0" bottom="0" header="0" footer="0"/>
      <pageSetup scale="95" fitToHeight="0" orientation="portrait" r:id="rId4"/>
    </customSheetView>
    <customSheetView guid="{5AA69D90-CCEF-45D2-852A-E9301C21BA5C}" fitToPage="1">
      <selection activeCell="J23" sqref="J23"/>
      <pageMargins left="0" right="0" top="0" bottom="0" header="0" footer="0"/>
      <pageSetup scale="95" fitToHeight="0" orientation="portrait" r:id="rId5"/>
    </customSheetView>
  </customSheetViews>
  <mergeCells count="2">
    <mergeCell ref="A1:J1"/>
    <mergeCell ref="A2:J2"/>
  </mergeCells>
  <pageMargins left="0.7" right="0.7" top="0.75" bottom="0.75" header="0.3" footer="0.3"/>
  <pageSetup scale="95" fitToHeight="0"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65"/>
  <sheetViews>
    <sheetView zoomScaleNormal="100" workbookViewId="0">
      <pane xSplit="1" ySplit="3" topLeftCell="B4" activePane="bottomRight" state="frozen"/>
      <selection pane="topRight" activeCell="B5" sqref="B5"/>
      <selection pane="bottomLeft" activeCell="B5" sqref="B5"/>
      <selection pane="bottomRight" activeCell="B5" sqref="B5"/>
    </sheetView>
  </sheetViews>
  <sheetFormatPr defaultColWidth="8.85546875" defaultRowHeight="15" x14ac:dyDescent="0.25"/>
  <cols>
    <col min="1" max="1" width="34.5703125" style="1" customWidth="1"/>
    <col min="2" max="2" width="68.42578125" customWidth="1"/>
    <col min="3" max="3" width="24.28515625" bestFit="1" customWidth="1"/>
    <col min="4" max="4" width="28.85546875" bestFit="1" customWidth="1"/>
    <col min="5" max="5" width="31.5703125" bestFit="1" customWidth="1"/>
    <col min="6" max="6" width="30.85546875" bestFit="1" customWidth="1"/>
    <col min="7" max="7" width="32.140625" bestFit="1" customWidth="1"/>
    <col min="8" max="8" width="25.7109375" customWidth="1"/>
    <col min="9" max="9" width="23.42578125" bestFit="1" customWidth="1"/>
    <col min="10" max="10" width="28.7109375" bestFit="1" customWidth="1"/>
    <col min="11" max="11" width="33.28515625" customWidth="1"/>
    <col min="12" max="12" width="31.28515625" bestFit="1" customWidth="1"/>
    <col min="13" max="13" width="24.5703125" customWidth="1"/>
    <col min="14" max="14" width="17.42578125" hidden="1" customWidth="1"/>
    <col min="15" max="15" width="38.5703125" hidden="1" customWidth="1"/>
    <col min="16" max="16" width="37.5703125" customWidth="1"/>
    <col min="17" max="17" width="21.7109375" bestFit="1" customWidth="1"/>
    <col min="18" max="18" width="32.140625" bestFit="1" customWidth="1"/>
    <col min="19" max="19" width="31.5703125" bestFit="1" customWidth="1"/>
    <col min="20" max="20" width="25.7109375" customWidth="1"/>
    <col min="21" max="27" width="29.28515625" bestFit="1" customWidth="1"/>
    <col min="28" max="28" width="29.28515625" customWidth="1"/>
    <col min="29" max="31" width="25.7109375" hidden="1" customWidth="1"/>
    <col min="32" max="32" width="8.85546875" customWidth="1"/>
  </cols>
  <sheetData>
    <row r="1" spans="1:31" ht="15.75" thickBot="1" x14ac:dyDescent="0.3">
      <c r="A1" s="121" t="s">
        <v>38</v>
      </c>
    </row>
    <row r="2" spans="1:31" ht="15.75" thickBot="1" x14ac:dyDescent="0.3">
      <c r="A2" s="30"/>
      <c r="B2" s="157" t="s">
        <v>39</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52"/>
      <c r="AC2" s="165"/>
      <c r="AD2" s="165"/>
      <c r="AE2" s="166"/>
    </row>
    <row r="3" spans="1:31" s="3" customFormat="1" ht="30" x14ac:dyDescent="0.25">
      <c r="B3" s="123" t="s">
        <v>2</v>
      </c>
      <c r="C3" s="123" t="s">
        <v>43</v>
      </c>
      <c r="D3" s="123" t="s">
        <v>4</v>
      </c>
      <c r="E3" s="123" t="s">
        <v>6</v>
      </c>
      <c r="F3" s="123" t="s">
        <v>8</v>
      </c>
      <c r="G3" s="123" t="s">
        <v>10</v>
      </c>
      <c r="H3" s="123" t="s">
        <v>45</v>
      </c>
      <c r="I3" s="123" t="s">
        <v>46</v>
      </c>
      <c r="J3" s="123" t="str">
        <f>Overall!K3</f>
        <v>NSIP 7/1/24 to 9/30/24</v>
      </c>
      <c r="K3" s="123" t="str">
        <f>Overall!L3</f>
        <v>NSIP 10/1/24 to 6/30/25</v>
      </c>
      <c r="L3" s="95" t="s">
        <v>278</v>
      </c>
      <c r="M3" s="123" t="s">
        <v>263</v>
      </c>
      <c r="N3" s="3" t="s">
        <v>279</v>
      </c>
      <c r="O3" s="3" t="s">
        <v>280</v>
      </c>
      <c r="P3" s="123" t="s">
        <v>49</v>
      </c>
      <c r="Q3" s="66" t="s">
        <v>281</v>
      </c>
      <c r="R3" s="123" t="s">
        <v>282</v>
      </c>
      <c r="S3" s="123" t="s">
        <v>50</v>
      </c>
      <c r="T3" s="123" t="s">
        <v>51</v>
      </c>
      <c r="U3" s="123" t="s">
        <v>292</v>
      </c>
      <c r="V3" s="123" t="str">
        <f>Overall!U3</f>
        <v>MIPPA SHIP 7/1/2024 to 8/30/2024</v>
      </c>
      <c r="W3" s="123" t="str">
        <f>Overall!V3</f>
        <v>MIPPA SHIP 9/1/24 to 6/30/25</v>
      </c>
      <c r="X3" s="123" t="str">
        <f>Overall!W3</f>
        <v>MIPPA AAA 7/1/2024 to 8/31/24</v>
      </c>
      <c r="Y3" s="123" t="str">
        <f>Overall!X3</f>
        <v>MIPPA AAA 9/1/24 to6/30/25</v>
      </c>
      <c r="Z3" s="123" t="str">
        <f>Overall!Y3</f>
        <v>MIPPA ADRC 7/1/24 to 8/30/24</v>
      </c>
      <c r="AA3" s="123" t="str">
        <f>Overall!Z3</f>
        <v>MIPPA ADRC 9/1/24 to 8 /31/25</v>
      </c>
      <c r="AB3" s="123" t="s">
        <v>22</v>
      </c>
      <c r="AC3" s="29" t="s">
        <v>283</v>
      </c>
      <c r="AD3" s="29" t="s">
        <v>284</v>
      </c>
      <c r="AE3" s="29" t="s">
        <v>285</v>
      </c>
    </row>
    <row r="4" spans="1:31" s="4" customFormat="1" x14ac:dyDescent="0.25">
      <c r="A4" s="29" t="s">
        <v>86</v>
      </c>
      <c r="B4" s="62">
        <f>Overall!B4</f>
        <v>593665.77</v>
      </c>
      <c r="C4" s="4">
        <f>Overall!C4</f>
        <v>40100</v>
      </c>
      <c r="D4" s="4">
        <f>Overall!D4</f>
        <v>650801.47</v>
      </c>
      <c r="E4" s="4">
        <f>Overall!E4</f>
        <v>644900.68000000005</v>
      </c>
      <c r="F4" s="4">
        <f>Overall!G4</f>
        <v>17152</v>
      </c>
      <c r="G4" s="4">
        <f>Overall!H4</f>
        <v>236509.81</v>
      </c>
      <c r="H4" s="4">
        <f>Overall!I4</f>
        <v>3439.68</v>
      </c>
      <c r="I4" s="4">
        <f>Overall!J4</f>
        <v>14156.88</v>
      </c>
      <c r="J4" s="4">
        <f>Overall!K4</f>
        <v>44884.68</v>
      </c>
      <c r="K4" s="4">
        <f>Overall!L4</f>
        <v>110661.1</v>
      </c>
      <c r="L4" s="96" t="e">
        <f>Overall!#REF!</f>
        <v>#REF!</v>
      </c>
      <c r="M4" s="4" t="e">
        <f>Overall!#REF!</f>
        <v>#REF!</v>
      </c>
      <c r="N4" s="4" t="e">
        <f>Overall!#REF!</f>
        <v>#REF!</v>
      </c>
      <c r="O4" s="4" t="e">
        <f>Overall!#REF!</f>
        <v>#REF!</v>
      </c>
      <c r="P4" s="4">
        <f>Overall!M4</f>
        <v>74766</v>
      </c>
      <c r="Q4" s="67" t="e">
        <f>Overall!#REF!</f>
        <v>#REF!</v>
      </c>
      <c r="R4" s="4" t="e">
        <f>Overall!#REF!</f>
        <v>#REF!</v>
      </c>
      <c r="S4" s="4">
        <f>Overall!N4</f>
        <v>98554.47</v>
      </c>
      <c r="T4" s="4">
        <f>Overall!O4</f>
        <v>570430</v>
      </c>
      <c r="U4" s="4">
        <f>Overall!S4</f>
        <v>41167</v>
      </c>
      <c r="V4" s="4">
        <f>Overall!U4</f>
        <v>8737.6299999999992</v>
      </c>
      <c r="W4" s="4">
        <f>Overall!V4</f>
        <v>20512</v>
      </c>
      <c r="X4" s="4">
        <f>Overall!W4</f>
        <v>0</v>
      </c>
      <c r="Y4" s="4">
        <f>Overall!X4</f>
        <v>18512</v>
      </c>
      <c r="Z4" s="4">
        <f>Overall!Y4</f>
        <v>306.08</v>
      </c>
      <c r="AA4" s="4">
        <f>Overall!Z4</f>
        <v>9289</v>
      </c>
      <c r="AB4" s="4">
        <f>Overall!AA4</f>
        <v>114049</v>
      </c>
    </row>
    <row r="5" spans="1:31" s="4" customFormat="1" x14ac:dyDescent="0.25">
      <c r="A5" s="24" t="s">
        <v>87</v>
      </c>
      <c r="L5" s="96"/>
      <c r="Q5" s="67"/>
    </row>
    <row r="6" spans="1:31" s="4" customFormat="1" x14ac:dyDescent="0.25">
      <c r="A6" s="24" t="s">
        <v>88</v>
      </c>
      <c r="B6" s="4">
        <f>SUM(B4:B5)</f>
        <v>593665.77</v>
      </c>
      <c r="C6" s="4">
        <f t="shared" ref="C6:AE6" si="0">SUM(C4:C5)</f>
        <v>40100</v>
      </c>
      <c r="D6" s="4">
        <f t="shared" ref="D6:E6" si="1">SUM(D4:D5)</f>
        <v>650801.47</v>
      </c>
      <c r="E6" s="4">
        <f t="shared" si="1"/>
        <v>644900.68000000005</v>
      </c>
      <c r="F6" s="4">
        <f t="shared" si="0"/>
        <v>17152</v>
      </c>
      <c r="G6" s="4">
        <f t="shared" si="0"/>
        <v>236509.81</v>
      </c>
      <c r="H6" s="4">
        <f t="shared" si="0"/>
        <v>3439.68</v>
      </c>
      <c r="I6" s="4">
        <f t="shared" si="0"/>
        <v>14156.88</v>
      </c>
      <c r="J6" s="4">
        <f t="shared" si="0"/>
        <v>44884.68</v>
      </c>
      <c r="K6" s="4">
        <f t="shared" si="0"/>
        <v>110661.1</v>
      </c>
      <c r="L6" s="96" t="e">
        <f t="shared" si="0"/>
        <v>#REF!</v>
      </c>
      <c r="M6" s="4" t="e">
        <f t="shared" si="0"/>
        <v>#REF!</v>
      </c>
      <c r="N6" s="4" t="e">
        <f t="shared" si="0"/>
        <v>#REF!</v>
      </c>
      <c r="O6" s="4" t="e">
        <f t="shared" si="0"/>
        <v>#REF!</v>
      </c>
      <c r="P6" s="4">
        <f t="shared" si="0"/>
        <v>74766</v>
      </c>
      <c r="Q6" s="67" t="e">
        <f t="shared" si="0"/>
        <v>#REF!</v>
      </c>
      <c r="R6" s="4" t="e">
        <f t="shared" si="0"/>
        <v>#REF!</v>
      </c>
      <c r="S6" s="4">
        <f t="shared" si="0"/>
        <v>98554.47</v>
      </c>
      <c r="T6" s="4">
        <f t="shared" si="0"/>
        <v>570430</v>
      </c>
      <c r="U6" s="4">
        <f t="shared" si="0"/>
        <v>41167</v>
      </c>
      <c r="V6" s="4">
        <f t="shared" si="0"/>
        <v>8737.6299999999992</v>
      </c>
      <c r="W6" s="4">
        <f t="shared" si="0"/>
        <v>20512</v>
      </c>
      <c r="X6" s="4">
        <f t="shared" si="0"/>
        <v>0</v>
      </c>
      <c r="Y6" s="4">
        <f t="shared" si="0"/>
        <v>18512</v>
      </c>
      <c r="Z6" s="4">
        <f t="shared" si="0"/>
        <v>306.08</v>
      </c>
      <c r="AA6" s="4">
        <f t="shared" si="0"/>
        <v>9289</v>
      </c>
      <c r="AB6" s="4">
        <f t="shared" si="0"/>
        <v>114049</v>
      </c>
      <c r="AC6" s="4">
        <f t="shared" si="0"/>
        <v>0</v>
      </c>
      <c r="AD6" s="4">
        <f t="shared" si="0"/>
        <v>0</v>
      </c>
      <c r="AE6" s="4">
        <f t="shared" si="0"/>
        <v>0</v>
      </c>
    </row>
    <row r="7" spans="1:31" s="6" customFormat="1" x14ac:dyDescent="0.25">
      <c r="A7" s="24" t="s">
        <v>89</v>
      </c>
      <c r="B7" s="4"/>
      <c r="L7" s="97"/>
      <c r="Q7" s="68"/>
    </row>
    <row r="8" spans="1:31" s="8" customFormat="1" x14ac:dyDescent="0.25">
      <c r="A8" s="25" t="s">
        <v>90</v>
      </c>
      <c r="B8" s="8">
        <f>B7/B6</f>
        <v>0</v>
      </c>
      <c r="C8" s="8">
        <f t="shared" ref="C8:AE8" si="2">C7/C6</f>
        <v>0</v>
      </c>
      <c r="D8" s="8">
        <f t="shared" si="2"/>
        <v>0</v>
      </c>
      <c r="E8" s="8">
        <f t="shared" si="2"/>
        <v>0</v>
      </c>
      <c r="F8" s="8">
        <f t="shared" si="2"/>
        <v>0</v>
      </c>
      <c r="G8" s="8">
        <f t="shared" si="2"/>
        <v>0</v>
      </c>
      <c r="H8" s="8">
        <f t="shared" si="2"/>
        <v>0</v>
      </c>
      <c r="I8" s="8">
        <f t="shared" si="2"/>
        <v>0</v>
      </c>
      <c r="J8" s="8">
        <f t="shared" si="2"/>
        <v>0</v>
      </c>
      <c r="K8" s="8">
        <f t="shared" si="2"/>
        <v>0</v>
      </c>
      <c r="L8" s="98" t="e">
        <f t="shared" si="2"/>
        <v>#REF!</v>
      </c>
      <c r="M8" s="8" t="e">
        <f t="shared" si="2"/>
        <v>#REF!</v>
      </c>
      <c r="N8" s="8" t="e">
        <f t="shared" si="2"/>
        <v>#REF!</v>
      </c>
      <c r="O8" s="8" t="e">
        <f t="shared" si="2"/>
        <v>#REF!</v>
      </c>
      <c r="P8" s="8">
        <f t="shared" si="2"/>
        <v>0</v>
      </c>
      <c r="Q8" s="69" t="e">
        <f t="shared" si="2"/>
        <v>#REF!</v>
      </c>
      <c r="R8" s="8" t="e">
        <f t="shared" si="2"/>
        <v>#REF!</v>
      </c>
      <c r="S8" s="8">
        <f t="shared" si="2"/>
        <v>0</v>
      </c>
      <c r="T8" s="8">
        <f t="shared" si="2"/>
        <v>0</v>
      </c>
      <c r="U8" s="8">
        <f t="shared" si="2"/>
        <v>0</v>
      </c>
      <c r="V8" s="8">
        <f t="shared" si="2"/>
        <v>0</v>
      </c>
      <c r="W8" s="8">
        <f t="shared" si="2"/>
        <v>0</v>
      </c>
      <c r="X8" s="8" t="e">
        <f t="shared" si="2"/>
        <v>#DIV/0!</v>
      </c>
      <c r="Y8" s="8">
        <f t="shared" si="2"/>
        <v>0</v>
      </c>
      <c r="Z8" s="8">
        <f t="shared" si="2"/>
        <v>0</v>
      </c>
      <c r="AA8" s="8">
        <f t="shared" si="2"/>
        <v>0</v>
      </c>
      <c r="AB8" s="8">
        <f t="shared" si="2"/>
        <v>0</v>
      </c>
      <c r="AC8" s="8" t="e">
        <f t="shared" si="2"/>
        <v>#DIV/0!</v>
      </c>
      <c r="AD8" s="8" t="e">
        <f t="shared" si="2"/>
        <v>#DIV/0!</v>
      </c>
      <c r="AE8" s="8" t="e">
        <f t="shared" si="2"/>
        <v>#DIV/0!</v>
      </c>
    </row>
    <row r="9" spans="1:31" s="6" customFormat="1" x14ac:dyDescent="0.25">
      <c r="A9" s="22" t="s">
        <v>91</v>
      </c>
      <c r="L9" s="97"/>
      <c r="Q9" s="68">
        <v>0</v>
      </c>
      <c r="R9" s="6">
        <v>0</v>
      </c>
    </row>
    <row r="10" spans="1:31" s="8" customFormat="1" x14ac:dyDescent="0.25">
      <c r="A10" s="25" t="s">
        <v>92</v>
      </c>
      <c r="B10" s="8">
        <f>B9/B6</f>
        <v>0</v>
      </c>
      <c r="C10" s="8">
        <f t="shared" ref="C10:AE10" si="3">C9/C6</f>
        <v>0</v>
      </c>
      <c r="D10" s="8">
        <f t="shared" si="3"/>
        <v>0</v>
      </c>
      <c r="E10" s="8">
        <f t="shared" si="3"/>
        <v>0</v>
      </c>
      <c r="F10" s="8">
        <f t="shared" si="3"/>
        <v>0</v>
      </c>
      <c r="G10" s="8">
        <f t="shared" si="3"/>
        <v>0</v>
      </c>
      <c r="H10" s="8">
        <f t="shared" si="3"/>
        <v>0</v>
      </c>
      <c r="I10" s="8">
        <f t="shared" si="3"/>
        <v>0</v>
      </c>
      <c r="J10" s="8">
        <f t="shared" si="3"/>
        <v>0</v>
      </c>
      <c r="K10" s="8">
        <f t="shared" si="3"/>
        <v>0</v>
      </c>
      <c r="L10" s="98" t="e">
        <f t="shared" si="3"/>
        <v>#REF!</v>
      </c>
      <c r="M10" s="8" t="e">
        <f t="shared" si="3"/>
        <v>#REF!</v>
      </c>
      <c r="N10" s="8" t="e">
        <f t="shared" si="3"/>
        <v>#REF!</v>
      </c>
      <c r="O10" s="8" t="e">
        <f t="shared" si="3"/>
        <v>#REF!</v>
      </c>
      <c r="P10" s="8">
        <f t="shared" si="3"/>
        <v>0</v>
      </c>
      <c r="Q10" s="69" t="e">
        <f t="shared" si="3"/>
        <v>#REF!</v>
      </c>
      <c r="R10" s="8" t="e">
        <f t="shared" si="3"/>
        <v>#REF!</v>
      </c>
      <c r="S10" s="8">
        <f t="shared" si="3"/>
        <v>0</v>
      </c>
      <c r="T10" s="8">
        <f t="shared" si="3"/>
        <v>0</v>
      </c>
      <c r="U10" s="8">
        <f t="shared" si="3"/>
        <v>0</v>
      </c>
      <c r="V10" s="8">
        <f t="shared" si="3"/>
        <v>0</v>
      </c>
      <c r="W10" s="8">
        <f t="shared" si="3"/>
        <v>0</v>
      </c>
      <c r="X10" s="8" t="e">
        <f t="shared" si="3"/>
        <v>#DIV/0!</v>
      </c>
      <c r="Y10" s="8">
        <f t="shared" si="3"/>
        <v>0</v>
      </c>
      <c r="Z10" s="8">
        <f t="shared" si="3"/>
        <v>0</v>
      </c>
      <c r="AA10" s="8">
        <f t="shared" si="3"/>
        <v>0</v>
      </c>
      <c r="AB10" s="8">
        <f t="shared" si="3"/>
        <v>0</v>
      </c>
      <c r="AC10" s="8" t="e">
        <f t="shared" si="3"/>
        <v>#DIV/0!</v>
      </c>
      <c r="AD10" s="8" t="e">
        <f t="shared" si="3"/>
        <v>#DIV/0!</v>
      </c>
      <c r="AE10" s="8" t="e">
        <f t="shared" si="3"/>
        <v>#DIV/0!</v>
      </c>
    </row>
    <row r="11" spans="1:31" s="6" customFormat="1" x14ac:dyDescent="0.25">
      <c r="A11" s="22" t="s">
        <v>93</v>
      </c>
      <c r="L11" s="97"/>
      <c r="Q11" s="68"/>
    </row>
    <row r="12" spans="1:31" s="8" customFormat="1" ht="15.75" customHeight="1" x14ac:dyDescent="0.25">
      <c r="A12" s="25" t="s">
        <v>94</v>
      </c>
      <c r="B12" s="8">
        <f>B11/B6</f>
        <v>0</v>
      </c>
      <c r="C12" s="8">
        <f t="shared" ref="C12:AE12" si="4">C11/C6</f>
        <v>0</v>
      </c>
      <c r="D12" s="8">
        <f t="shared" si="4"/>
        <v>0</v>
      </c>
      <c r="E12" s="8">
        <f t="shared" si="4"/>
        <v>0</v>
      </c>
      <c r="F12" s="8">
        <f t="shared" si="4"/>
        <v>0</v>
      </c>
      <c r="G12" s="8">
        <f t="shared" si="4"/>
        <v>0</v>
      </c>
      <c r="H12" s="8">
        <f t="shared" si="4"/>
        <v>0</v>
      </c>
      <c r="I12" s="8">
        <f t="shared" si="4"/>
        <v>0</v>
      </c>
      <c r="J12" s="8">
        <f t="shared" si="4"/>
        <v>0</v>
      </c>
      <c r="K12" s="8">
        <f t="shared" si="4"/>
        <v>0</v>
      </c>
      <c r="L12" s="98" t="e">
        <f t="shared" si="4"/>
        <v>#REF!</v>
      </c>
      <c r="M12" s="8" t="e">
        <f t="shared" si="4"/>
        <v>#REF!</v>
      </c>
      <c r="N12" s="8" t="e">
        <f t="shared" si="4"/>
        <v>#REF!</v>
      </c>
      <c r="O12" s="8" t="e">
        <f t="shared" si="4"/>
        <v>#REF!</v>
      </c>
      <c r="P12" s="8">
        <f t="shared" si="4"/>
        <v>0</v>
      </c>
      <c r="Q12" s="69" t="e">
        <f t="shared" si="4"/>
        <v>#REF!</v>
      </c>
      <c r="R12" s="8" t="e">
        <f t="shared" si="4"/>
        <v>#REF!</v>
      </c>
      <c r="S12" s="8">
        <f t="shared" si="4"/>
        <v>0</v>
      </c>
      <c r="T12" s="8">
        <f t="shared" si="4"/>
        <v>0</v>
      </c>
      <c r="U12" s="8">
        <f t="shared" si="4"/>
        <v>0</v>
      </c>
      <c r="V12" s="8">
        <f t="shared" si="4"/>
        <v>0</v>
      </c>
      <c r="W12" s="8">
        <f t="shared" si="4"/>
        <v>0</v>
      </c>
      <c r="X12" s="8" t="e">
        <f t="shared" si="4"/>
        <v>#DIV/0!</v>
      </c>
      <c r="Y12" s="8">
        <f t="shared" si="4"/>
        <v>0</v>
      </c>
      <c r="Z12" s="8">
        <f t="shared" si="4"/>
        <v>0</v>
      </c>
      <c r="AA12" s="8">
        <f t="shared" si="4"/>
        <v>0</v>
      </c>
      <c r="AB12" s="8">
        <f t="shared" si="4"/>
        <v>0</v>
      </c>
      <c r="AC12" s="8" t="e">
        <f t="shared" si="4"/>
        <v>#DIV/0!</v>
      </c>
      <c r="AD12" s="8" t="e">
        <f t="shared" si="4"/>
        <v>#DIV/0!</v>
      </c>
      <c r="AE12" s="8" t="e">
        <f t="shared" si="4"/>
        <v>#DIV/0!</v>
      </c>
    </row>
    <row r="13" spans="1:31" s="8" customFormat="1" ht="15.75" customHeight="1" x14ac:dyDescent="0.25">
      <c r="A13" s="25" t="s">
        <v>286</v>
      </c>
      <c r="B13" s="63">
        <f t="shared" ref="B13:M13" si="5">B7+B9+B11</f>
        <v>0</v>
      </c>
      <c r="C13" s="63">
        <f t="shared" si="5"/>
        <v>0</v>
      </c>
      <c r="D13" s="63">
        <f t="shared" si="5"/>
        <v>0</v>
      </c>
      <c r="E13" s="63">
        <f t="shared" si="5"/>
        <v>0</v>
      </c>
      <c r="F13" s="63">
        <f t="shared" si="5"/>
        <v>0</v>
      </c>
      <c r="G13" s="63">
        <f t="shared" si="5"/>
        <v>0</v>
      </c>
      <c r="H13" s="63">
        <f t="shared" si="5"/>
        <v>0</v>
      </c>
      <c r="I13" s="63">
        <f t="shared" si="5"/>
        <v>0</v>
      </c>
      <c r="J13" s="63">
        <f>'Aging Qtr 2'!J13+'Aging Qtr 3 '!J7+'Aging Qtr 3 '!J9+'Aging Qtr 3 '!J11</f>
        <v>0</v>
      </c>
      <c r="K13" s="63">
        <f t="shared" si="5"/>
        <v>0</v>
      </c>
      <c r="L13" s="99">
        <f>'Aging Qtr 2'!L13+'Aging Qtr 3 '!L7+'Aging Qtr 3 '!L9+'Aging Qtr 3 '!L11</f>
        <v>0</v>
      </c>
      <c r="M13" s="63">
        <f t="shared" si="5"/>
        <v>0</v>
      </c>
      <c r="N13" s="63">
        <f>'Aging Qtr 2'!N13+'Aging Qtr 3 '!N7+'Aging Qtr 3 '!N9+'Aging Qtr 3 '!N11</f>
        <v>0</v>
      </c>
      <c r="O13" s="63">
        <f>'Aging Qtr 2'!O13+'Aging Qtr 3 '!O7+'Aging Qtr 3 '!O9+'Aging Qtr 3 '!O11</f>
        <v>0</v>
      </c>
      <c r="P13" s="63">
        <f t="shared" ref="P13" si="6">P7+P9+P11</f>
        <v>0</v>
      </c>
      <c r="Q13" s="70">
        <f>'Aging Qtr 2'!Q13+'Aging Qtr 3 '!Q7+'Aging Qtr 3 '!Q9+'Aging Qtr 3 '!Q11</f>
        <v>0</v>
      </c>
      <c r="R13" s="63">
        <f>'Aging Qtr 2'!R13+'Aging Qtr 3 '!R7+'Aging Qtr 3 '!R9+'Aging Qtr 3 '!R11</f>
        <v>0</v>
      </c>
      <c r="S13" s="63">
        <f t="shared" ref="S13:AB13" si="7">S7+S9+S11</f>
        <v>0</v>
      </c>
      <c r="T13" s="63">
        <f t="shared" si="7"/>
        <v>0</v>
      </c>
      <c r="U13" s="63">
        <f t="shared" si="7"/>
        <v>0</v>
      </c>
      <c r="V13" s="63"/>
      <c r="W13" s="63">
        <f t="shared" si="7"/>
        <v>0</v>
      </c>
      <c r="X13" s="63">
        <f>X7+X9+X11+'Aging Qtr 1'!X13</f>
        <v>0</v>
      </c>
      <c r="Y13" s="63">
        <f t="shared" si="7"/>
        <v>0</v>
      </c>
      <c r="Z13" s="63">
        <f>Z7+Z9+Z11+'Aging Qtr 1'!Z13</f>
        <v>0</v>
      </c>
      <c r="AA13" s="63">
        <f t="shared" si="7"/>
        <v>0</v>
      </c>
      <c r="AB13" s="63">
        <f t="shared" si="7"/>
        <v>0</v>
      </c>
    </row>
    <row r="14" spans="1:31" s="6" customFormat="1" x14ac:dyDescent="0.25">
      <c r="A14" s="22" t="s">
        <v>96</v>
      </c>
      <c r="B14" s="6">
        <f>B6-B13</f>
        <v>593665.77</v>
      </c>
      <c r="C14" s="6">
        <f t="shared" ref="C14:AB14" si="8">C6-C13</f>
        <v>40100</v>
      </c>
      <c r="D14" s="6">
        <f t="shared" si="8"/>
        <v>650801.47</v>
      </c>
      <c r="E14" s="6">
        <f t="shared" si="8"/>
        <v>644900.68000000005</v>
      </c>
      <c r="F14" s="6">
        <f t="shared" si="8"/>
        <v>17152</v>
      </c>
      <c r="G14" s="6">
        <f t="shared" si="8"/>
        <v>236509.81</v>
      </c>
      <c r="H14" s="6">
        <f t="shared" si="8"/>
        <v>3439.68</v>
      </c>
      <c r="I14" s="6">
        <f t="shared" si="8"/>
        <v>14156.88</v>
      </c>
      <c r="J14" s="6">
        <f t="shared" si="8"/>
        <v>44884.68</v>
      </c>
      <c r="K14" s="6">
        <f t="shared" si="8"/>
        <v>110661.1</v>
      </c>
      <c r="L14" s="97" t="e">
        <f t="shared" si="8"/>
        <v>#REF!</v>
      </c>
      <c r="M14" s="6" t="e">
        <f t="shared" si="8"/>
        <v>#REF!</v>
      </c>
      <c r="N14" s="6" t="e">
        <f t="shared" si="8"/>
        <v>#REF!</v>
      </c>
      <c r="O14" s="6" t="e">
        <f t="shared" si="8"/>
        <v>#REF!</v>
      </c>
      <c r="P14" s="6">
        <f t="shared" si="8"/>
        <v>74766</v>
      </c>
      <c r="Q14" s="68" t="e">
        <f t="shared" si="8"/>
        <v>#REF!</v>
      </c>
      <c r="R14" s="6" t="e">
        <f t="shared" si="8"/>
        <v>#REF!</v>
      </c>
      <c r="S14" s="6">
        <f t="shared" si="8"/>
        <v>98554.47</v>
      </c>
      <c r="T14" s="6">
        <f t="shared" si="8"/>
        <v>570430</v>
      </c>
      <c r="U14" s="6">
        <f t="shared" si="8"/>
        <v>41167</v>
      </c>
      <c r="V14" s="6">
        <f t="shared" si="8"/>
        <v>8737.6299999999992</v>
      </c>
      <c r="W14" s="6">
        <f t="shared" si="8"/>
        <v>20512</v>
      </c>
      <c r="X14" s="6">
        <f t="shared" si="8"/>
        <v>0</v>
      </c>
      <c r="Y14" s="6">
        <f t="shared" si="8"/>
        <v>18512</v>
      </c>
      <c r="Z14" s="6">
        <f t="shared" si="8"/>
        <v>306.08</v>
      </c>
      <c r="AA14" s="6">
        <f t="shared" si="8"/>
        <v>9289</v>
      </c>
      <c r="AB14" s="6">
        <f t="shared" si="8"/>
        <v>114049</v>
      </c>
      <c r="AC14" s="6">
        <f t="shared" ref="AC14:AE14" si="9">AC6-AC7-AC9-AC11</f>
        <v>0</v>
      </c>
      <c r="AD14" s="6">
        <f t="shared" si="9"/>
        <v>0</v>
      </c>
      <c r="AE14" s="6">
        <f t="shared" si="9"/>
        <v>0</v>
      </c>
    </row>
    <row r="15" spans="1:31" s="7" customFormat="1" ht="200.45" customHeight="1" x14ac:dyDescent="0.25">
      <c r="A15" s="81" t="s">
        <v>97</v>
      </c>
      <c r="B15" s="48" t="s">
        <v>298</v>
      </c>
      <c r="C15" s="6"/>
      <c r="D15" s="6"/>
      <c r="E15" s="6"/>
      <c r="F15" s="6"/>
      <c r="G15" s="6"/>
      <c r="H15" s="6"/>
      <c r="I15" s="6"/>
      <c r="J15" s="81"/>
      <c r="K15" s="6"/>
      <c r="L15" s="124" t="str">
        <f>'Aging Qtr 2'!L15</f>
        <v>No longer a separate funding stream</v>
      </c>
      <c r="M15" s="6"/>
      <c r="N15" s="6"/>
      <c r="O15" s="6"/>
      <c r="P15" s="43"/>
      <c r="Q15" s="68"/>
      <c r="R15" s="54"/>
      <c r="S15" s="6"/>
      <c r="T15" s="6"/>
      <c r="U15" s="6"/>
      <c r="V15" s="6"/>
      <c r="W15" s="6"/>
      <c r="X15" s="6"/>
      <c r="Y15" s="6"/>
      <c r="Z15" s="6"/>
      <c r="AA15" s="6"/>
      <c r="AB15" s="6"/>
      <c r="AC15" s="7" t="s">
        <v>107</v>
      </c>
      <c r="AD15" s="7" t="s">
        <v>107</v>
      </c>
      <c r="AE15" s="7" t="s">
        <v>107</v>
      </c>
    </row>
    <row r="16" spans="1:31" x14ac:dyDescent="0.25">
      <c r="A16" s="5"/>
      <c r="B16" s="7"/>
      <c r="C16" s="7"/>
      <c r="D16" s="35"/>
      <c r="E16" s="7"/>
      <c r="F16" s="35"/>
      <c r="G16" s="44"/>
      <c r="H16" s="7"/>
      <c r="I16" s="7"/>
      <c r="J16" s="7"/>
      <c r="K16" s="37"/>
      <c r="L16" s="100"/>
      <c r="M16" s="35"/>
      <c r="N16" s="7"/>
      <c r="O16" s="35"/>
      <c r="P16" s="35"/>
      <c r="Q16" s="78"/>
      <c r="R16" s="7"/>
      <c r="S16" s="7"/>
      <c r="T16" s="7"/>
      <c r="U16" s="7"/>
      <c r="V16" s="37"/>
      <c r="W16" s="37"/>
      <c r="X16" s="37"/>
      <c r="Y16" s="37"/>
      <c r="Z16" s="37"/>
      <c r="AA16" s="37"/>
      <c r="AB16" s="35"/>
    </row>
    <row r="17" spans="1:33" s="7" customFormat="1" ht="292.5" customHeight="1" x14ac:dyDescent="0.25">
      <c r="A17" s="87" t="s">
        <v>112</v>
      </c>
      <c r="B17" s="37" t="str">
        <f>Overall!B17</f>
        <v>Case Management and Assessment and 
Information and Assistance</v>
      </c>
      <c r="C17" s="35" t="str">
        <f>Overall!C17</f>
        <v>Consults to facilities and individuals, complaint investigations, work with resident and family councils, participation in facility surveys and community education</v>
      </c>
      <c r="D17" s="37"/>
      <c r="E17" s="37"/>
      <c r="F17" s="37"/>
      <c r="G17" s="35" t="str">
        <f>Overall!H17</f>
        <v>Information, Assistance, Cash &amp; Counseling, Counseling/support groups, caregiver training, respite, supplemental services.</v>
      </c>
      <c r="H17" s="35" t="str">
        <f>Overall!I17</f>
        <v>Consults to facilities and individuals, complaint investigations, work with resident and family councils, participation in facility surveys and community education</v>
      </c>
      <c r="I17" s="35" t="str">
        <f>Overall!J17</f>
        <v>Consults to facilities and individuals, complaint investigations, work with resident and family councils, participation in facility surveys and community education</v>
      </c>
      <c r="J17" s="37"/>
      <c r="K17" s="37"/>
      <c r="L17" s="101"/>
      <c r="M17" s="35" t="e">
        <f>Overall!#REF!</f>
        <v>#REF!</v>
      </c>
      <c r="N17" s="37" t="e">
        <f>Overall!#REF!</f>
        <v>#REF!</v>
      </c>
      <c r="O17" s="37" t="e">
        <f>Overall!#REF!</f>
        <v>#REF!</v>
      </c>
      <c r="P17" s="35" t="str">
        <f>Overall!M17</f>
        <v>Level one screening for services and referrals to other organizations</v>
      </c>
      <c r="Q17" s="114"/>
      <c r="R17" s="35" t="e">
        <f>Overall!#REF!</f>
        <v>#REF!</v>
      </c>
      <c r="S17" s="35" t="str">
        <f>Overall!N17</f>
        <v>Consults to facilities and individuals, complaint investigations, work with resident and family councils, participation in facility surveys and community education</v>
      </c>
      <c r="T17" s="35" t="str">
        <f>Overall!O17</f>
        <v>Case Management and Assessment</v>
      </c>
      <c r="U17" s="35" t="str">
        <f>Overall!S17</f>
        <v>Prescription Assistance, Medicare Part D Open Enrollment, and other benefits counseling.</v>
      </c>
      <c r="V17" s="35" t="str">
        <f>Overall!U17</f>
        <v>LIS/MSP Applications, Part D Enrollment Assistance, Trainings, Prevention/Wellness Events</v>
      </c>
      <c r="W17" s="35" t="str">
        <f>Overall!V17</f>
        <v>LIS/MSP Applications, Part D Enrollment Assistance, Trainings, Prevention/Wellness Events</v>
      </c>
      <c r="X17" s="35" t="str">
        <f>Overall!W17</f>
        <v>LIS/MSP Applications, Part D Enrollment Assistance, Trainings, Prevention/Wellness Events</v>
      </c>
      <c r="Y17" s="35" t="str">
        <f>Overall!X17</f>
        <v>LIS/MSP Applications, Part D Enrollment Assistance, Trainings, Prevention/Wellness Events</v>
      </c>
      <c r="Z17" s="35" t="str">
        <f>Overall!Y17</f>
        <v>LIS/MSP Applications, Part D Enrollment Assistance, Trainings, Prevention/Wellness Events</v>
      </c>
      <c r="AA17" s="35" t="str">
        <f>Overall!Z17</f>
        <v>LIS/MSP Applications, Part D Enrollment Assistance, Prevention/Wellness Events</v>
      </c>
      <c r="AB17" s="35" t="str">
        <f>Overall!AA17</f>
        <v>Serve as liaison between Harmony and the Commonwealth, serve as the state administrator for the system, develop, design and execute reports as deemed necessary by DAIL. Provide technical asistance to DAIL staff, and all DAIL sub recipients, sub contractors and others using SAMS.  Assist DAIL and all sub providers with data collection for the National Aging Program Information System (NAPIS) and provide assistance with technical issues with the  NAPIS report.  Provide trainings as requested for DAIL staff and providers on SAMS.  Point of contact for all SAMS upgrades and data integration.</v>
      </c>
      <c r="AC17" s="32"/>
    </row>
    <row r="18" spans="1:33" x14ac:dyDescent="0.25">
      <c r="A18" s="83"/>
      <c r="B18" s="35"/>
      <c r="C18" s="35"/>
      <c r="D18" s="7"/>
      <c r="E18" s="7"/>
      <c r="F18" s="7"/>
      <c r="G18" s="35"/>
      <c r="H18" s="35"/>
      <c r="I18" s="35"/>
      <c r="J18" s="7"/>
      <c r="K18" s="7"/>
      <c r="L18" s="102"/>
      <c r="M18" s="35"/>
      <c r="N18" s="7"/>
      <c r="O18" s="35"/>
      <c r="P18" s="35"/>
      <c r="Q18" s="78"/>
      <c r="R18" s="35"/>
      <c r="S18" s="35"/>
      <c r="T18" s="35"/>
      <c r="U18" s="35"/>
      <c r="V18" s="35"/>
      <c r="W18" s="35"/>
      <c r="X18" s="35"/>
      <c r="Y18" s="35"/>
      <c r="Z18" s="35"/>
      <c r="AA18" s="35"/>
      <c r="AB18" s="35"/>
    </row>
    <row r="19" spans="1:33" s="37" customFormat="1" ht="66" customHeight="1" x14ac:dyDescent="0.25">
      <c r="A19" s="1" t="s">
        <v>146</v>
      </c>
      <c r="B19" s="35" t="str">
        <f>Overall!B19</f>
        <v>Daviess County Senior Center:  advocacy, counseling, 
education, friendly visiting, health promotion, outreach, 
public information, recreation, telephoning, transportation, 
information and assistance, nutrition education</v>
      </c>
      <c r="C19" s="35"/>
      <c r="D19" s="35" t="str">
        <f>Overall!D19</f>
        <v>Daviess County Senior Center:  Congregate Meal and Nutrition Information</v>
      </c>
      <c r="E19" s="35" t="str">
        <f>Overall!E19</f>
        <v>Daviess County Senior Center:  Home Delivered Meal Delivery and Nutrition Information</v>
      </c>
      <c r="F19" s="35" t="str">
        <f>Overall!G19</f>
        <v>Daviess County Senior Center:  Walk With Ease,  Bingosize, Drums Alive, Silver Sneakers</v>
      </c>
      <c r="G19" s="35"/>
      <c r="H19" s="35"/>
      <c r="I19" s="35">
        <f>Overall!J19</f>
        <v>0</v>
      </c>
      <c r="J19" s="35" t="str">
        <f>Overall!K19</f>
        <v>Canteen: Meal Caterer</v>
      </c>
      <c r="K19" s="35" t="str">
        <f>Overall!L19</f>
        <v>Canteen:  Meal Caterer</v>
      </c>
      <c r="L19" s="100"/>
      <c r="M19" s="35"/>
      <c r="N19" s="35" t="e">
        <f>Overall!#REF!</f>
        <v>#REF!</v>
      </c>
      <c r="O19" s="35" t="e">
        <f>Overall!#REF!</f>
        <v>#REF!</v>
      </c>
      <c r="P19" s="35"/>
      <c r="Q19" s="76" t="e">
        <f>Overall!#REF!</f>
        <v>#REF!</v>
      </c>
      <c r="R19" s="35"/>
      <c r="S19" s="35"/>
      <c r="T19" s="35" t="str">
        <f>Overall!O19</f>
        <v>Comfort Keepers: Homemaker, Personal Care, and Respite</v>
      </c>
      <c r="U19" s="35"/>
      <c r="V19" s="35"/>
      <c r="W19" s="35"/>
      <c r="X19" s="35"/>
      <c r="Y19" s="35"/>
      <c r="Z19" s="35"/>
      <c r="AA19" s="35"/>
      <c r="AB19" s="35"/>
      <c r="AC19" s="38"/>
    </row>
    <row r="20" spans="1:33" s="37" customFormat="1" ht="60" x14ac:dyDescent="0.25">
      <c r="A20" s="167"/>
      <c r="B20" s="35" t="str">
        <f>Overall!B20</f>
        <v>Hancock County Senior Center:  advocacy, counseling, 
education, friendly visiting, health promotion, outreach, 
public information, recreation, telephoning, transportation, 
information and assistance, nutrition education</v>
      </c>
      <c r="D20" s="35" t="str">
        <f>Overall!D20</f>
        <v>Hancock County Senior Center:  Congregate Meal and Nutrition Information</v>
      </c>
      <c r="E20" s="35" t="str">
        <f>Overall!E20</f>
        <v>Hancock County Senior Center:  Home Delivered Meal Delivery and Nutrition Information</v>
      </c>
      <c r="F20" s="35" t="str">
        <f>Overall!G20</f>
        <v>Hancock County Senior Center:  Walk With Ease,  Bingosize, Drums Alive</v>
      </c>
      <c r="G20" s="35"/>
      <c r="H20" s="35"/>
      <c r="I20" s="35"/>
      <c r="J20" s="35"/>
      <c r="K20" s="35"/>
      <c r="L20" s="100"/>
      <c r="M20" s="35"/>
      <c r="N20" s="35" t="e">
        <f>Overall!#REF!</f>
        <v>#REF!</v>
      </c>
      <c r="O20" s="35" t="e">
        <f>Overall!#REF!</f>
        <v>#REF!</v>
      </c>
      <c r="P20" s="35"/>
      <c r="Q20" s="76" t="e">
        <f>Overall!#REF!</f>
        <v>#REF!</v>
      </c>
      <c r="R20" s="35"/>
      <c r="S20" s="35"/>
      <c r="T20" s="35">
        <f>Overall!O20</f>
        <v>0</v>
      </c>
      <c r="U20" s="35"/>
      <c r="V20" s="35"/>
      <c r="W20" s="35"/>
      <c r="X20" s="35"/>
      <c r="Y20" s="35"/>
      <c r="Z20" s="35"/>
      <c r="AA20" s="35"/>
      <c r="AB20" s="35"/>
      <c r="AC20" s="38"/>
    </row>
    <row r="21" spans="1:33" s="37" customFormat="1" ht="75" customHeight="1" x14ac:dyDescent="0.25">
      <c r="A21" s="167"/>
      <c r="B21" s="35" t="str">
        <f>Overall!B21</f>
        <v>Henderson County Senior Center:  advocacy, counseling, 
education, friendly visiting, health promotion, outreach, 
public information, recreation, telephoning, transportation,
 information and assistance, nutrition education</v>
      </c>
      <c r="D21" s="35" t="str">
        <f>Overall!D21</f>
        <v>Henderson County Senior Center:  Congregate Meal and Nutrition Information</v>
      </c>
      <c r="E21" s="35" t="str">
        <f>Overall!E21</f>
        <v>Henderson County Senior Center:  Home Delivered Meal Delivery and Nutrition Information</v>
      </c>
      <c r="F21" s="35" t="str">
        <f>Overall!G21</f>
        <v>Henderson County Senior Center:  Walk With Ease,  Bingosize, Drums Alive, Matter of Balance, Silver Sneakers</v>
      </c>
      <c r="G21" s="7"/>
      <c r="H21" s="7"/>
      <c r="I21" s="7"/>
      <c r="J21" s="7"/>
      <c r="K21" s="7"/>
      <c r="L21" s="100"/>
      <c r="M21" s="7"/>
      <c r="P21" s="7"/>
      <c r="Q21" s="76" t="e">
        <f>Overall!#REF!</f>
        <v>#REF!</v>
      </c>
      <c r="R21" s="7"/>
      <c r="S21" s="7"/>
      <c r="T21" s="35">
        <f>Overall!O21</f>
        <v>0</v>
      </c>
      <c r="U21" s="7"/>
      <c r="V21" s="7"/>
      <c r="W21" s="7"/>
      <c r="X21" s="7"/>
      <c r="Y21" s="7"/>
      <c r="Z21" s="7"/>
      <c r="AA21" s="7"/>
      <c r="AB21" s="7"/>
      <c r="AC21" s="38"/>
    </row>
    <row r="22" spans="1:33" s="37" customFormat="1" ht="60" x14ac:dyDescent="0.25">
      <c r="A22" s="167"/>
      <c r="B22" s="35" t="str">
        <f>Overall!B22</f>
        <v>McLean County Senior Center:  advocacy, counseling, 
education, friendly visiting, health promotion, outreach, 
public information, recreation, telephoning, transportation, 
information and assistance, nutrition education</v>
      </c>
      <c r="D22" s="35" t="str">
        <f>Overall!D22</f>
        <v>McLean County Senior Center:  Congregate Meal and Nutrition Information</v>
      </c>
      <c r="E22" s="35" t="str">
        <f>Overall!E22</f>
        <v>McLean County Senior Center:  Home Delivered Meal Delivery and Nutrition Information</v>
      </c>
      <c r="F22" s="35" t="str">
        <f>Overall!G22</f>
        <v>McLean County Senior Center:  Walk With Ease, CDSMP, Bingosize, DSMP, Matter of Balance,</v>
      </c>
      <c r="G22" s="7"/>
      <c r="H22" s="7"/>
      <c r="I22" s="7"/>
      <c r="J22" s="7"/>
      <c r="K22" s="7"/>
      <c r="L22" s="100"/>
      <c r="M22" s="7"/>
      <c r="P22" s="7"/>
      <c r="Q22" s="76" t="e">
        <f>Overall!#REF!</f>
        <v>#REF!</v>
      </c>
      <c r="R22" s="7"/>
      <c r="S22" s="7"/>
      <c r="T22" s="35">
        <f>Overall!O22</f>
        <v>0</v>
      </c>
      <c r="U22" s="7"/>
      <c r="V22" s="7"/>
      <c r="W22" s="7"/>
      <c r="X22" s="7"/>
      <c r="Y22" s="7"/>
      <c r="Z22" s="7"/>
      <c r="AA22" s="7"/>
      <c r="AB22" s="7"/>
      <c r="AC22" s="38"/>
    </row>
    <row r="23" spans="1:33" s="37" customFormat="1" ht="60" x14ac:dyDescent="0.25">
      <c r="A23" s="167"/>
      <c r="B23" s="35" t="str">
        <f>Overall!B23</f>
        <v>Ohio County Senior Center:  advocacy, counseling, 
education, friendly visiting, health promotion, outreach, 
public information, recreation, telephoning, transportation, 
information and assistance, nutrition education</v>
      </c>
      <c r="D23" s="35" t="str">
        <f>Overall!D23</f>
        <v>Ohio County Senior Center:  Congregate Meal and Nutrition Information</v>
      </c>
      <c r="E23" s="35" t="str">
        <f>Overall!E23</f>
        <v>Ohio County Senior Center:  Home Delivered Meal Delivery and Nutrition Information</v>
      </c>
      <c r="F23" s="35" t="str">
        <f>Overall!G23</f>
        <v xml:space="preserve">Ohio County Senior Center:  Walk With Ease, Bingosize, Drums Alive </v>
      </c>
      <c r="G23" s="7"/>
      <c r="H23" s="7"/>
      <c r="I23" s="7"/>
      <c r="J23" s="7"/>
      <c r="K23" s="7"/>
      <c r="L23" s="100"/>
      <c r="M23" s="7"/>
      <c r="P23" s="7"/>
      <c r="Q23" s="76" t="e">
        <f>Overall!#REF!</f>
        <v>#REF!</v>
      </c>
      <c r="R23" s="7"/>
      <c r="S23" s="7"/>
      <c r="T23" s="35">
        <f>Overall!O23</f>
        <v>0</v>
      </c>
      <c r="U23" s="7"/>
      <c r="V23" s="7"/>
      <c r="W23" s="7"/>
      <c r="X23" s="7"/>
      <c r="Y23" s="7"/>
      <c r="Z23" s="7"/>
      <c r="AA23" s="7"/>
      <c r="AB23" s="7"/>
      <c r="AC23" s="38"/>
    </row>
    <row r="24" spans="1:33" s="34" customFormat="1" ht="60" x14ac:dyDescent="0.25">
      <c r="A24" s="167"/>
      <c r="B24" s="35" t="str">
        <f>Overall!B24</f>
        <v>Union  County Senior Center:  advocacy, counseling, 
education, friendly visiting, health promotion, outreach, 
public information, recreation, telephoning, transportation, 
information and assistance, nutrition education</v>
      </c>
      <c r="C24" s="37"/>
      <c r="D24" s="35" t="str">
        <f>Overall!D24</f>
        <v>Union County Senior Center:  Congregate Meal and Nutrition Information</v>
      </c>
      <c r="E24" s="35" t="str">
        <f>Overall!E24</f>
        <v>Union County Senior Center:  Home Delivered Meal Delivery and Nutrition Information</v>
      </c>
      <c r="F24" s="35" t="str">
        <f>Overall!G24</f>
        <v>Union County Senior Center:  Walk With Ease,  Bingosize, Drums Alive</v>
      </c>
      <c r="G24" s="7"/>
      <c r="H24" s="7"/>
      <c r="I24" s="7"/>
      <c r="J24" s="7"/>
      <c r="K24" s="7"/>
      <c r="L24" s="100"/>
      <c r="M24" s="7"/>
      <c r="N24" s="37"/>
      <c r="O24" s="37"/>
      <c r="P24" s="7"/>
      <c r="Q24" s="76" t="e">
        <f>Overall!#REF!</f>
        <v>#REF!</v>
      </c>
      <c r="R24" s="7"/>
      <c r="S24" s="7"/>
      <c r="T24" s="35">
        <f>Overall!O24</f>
        <v>0</v>
      </c>
      <c r="U24" s="7"/>
      <c r="V24" s="7"/>
      <c r="W24" s="7"/>
      <c r="X24" s="7"/>
      <c r="Y24" s="7"/>
      <c r="Z24" s="7"/>
      <c r="AA24" s="7"/>
      <c r="AB24" s="7"/>
      <c r="AC24" s="38"/>
      <c r="AD24" s="37"/>
      <c r="AE24" s="37"/>
      <c r="AF24" s="37"/>
      <c r="AG24" s="37"/>
    </row>
    <row r="25" spans="1:33" s="34" customFormat="1" ht="60" x14ac:dyDescent="0.25">
      <c r="A25" s="167" t="s">
        <v>186</v>
      </c>
      <c r="B25" s="35" t="str">
        <f>Overall!B25</f>
        <v>Webster County Senior Center:  advocacy, counseling, 
education, friendly visiting, health promotion, outreach,
 public information, recreation, telephoning, transportation, 
information and assistance, nutrition education</v>
      </c>
      <c r="C25" s="37"/>
      <c r="D25" s="35" t="str">
        <f>Overall!D25</f>
        <v>Webster County Senior Center:  Congregate Meal and Nutrition Information</v>
      </c>
      <c r="E25" s="35" t="str">
        <f>Overall!E25</f>
        <v>Webster County Senior Center:  Home Delivered Meal Delivery and Nutrition Information</v>
      </c>
      <c r="F25" s="35" t="str">
        <f>Overall!G25</f>
        <v>Webster County Senior Center:  Walk With Ease,  Bingosize, Drums Alive</v>
      </c>
      <c r="G25" s="7"/>
      <c r="H25" s="7"/>
      <c r="I25" s="7"/>
      <c r="J25" s="7"/>
      <c r="K25" s="7"/>
      <c r="L25" s="100"/>
      <c r="M25" s="7"/>
      <c r="N25" s="37"/>
      <c r="O25" s="37"/>
      <c r="P25" s="7"/>
      <c r="Q25" s="76" t="e">
        <f>Overall!#REF!</f>
        <v>#REF!</v>
      </c>
      <c r="R25" s="7"/>
      <c r="S25" s="7"/>
      <c r="T25" s="35">
        <f>Overall!O25</f>
        <v>0</v>
      </c>
      <c r="U25" s="7"/>
      <c r="V25" s="7"/>
      <c r="W25" s="7"/>
      <c r="X25" s="7"/>
      <c r="Y25" s="7"/>
      <c r="Z25" s="7"/>
      <c r="AA25" s="7"/>
      <c r="AB25" s="7"/>
      <c r="AC25" s="38"/>
      <c r="AD25" s="37"/>
      <c r="AE25" s="37"/>
      <c r="AF25" s="37"/>
      <c r="AG25" s="37"/>
    </row>
    <row r="26" spans="1:33" s="34" customFormat="1" x14ac:dyDescent="0.25">
      <c r="A26" s="168"/>
      <c r="B26" s="35" t="str">
        <f>Overall!B26</f>
        <v>Comfort Keepers: Homemaker and Personal Care</v>
      </c>
      <c r="C26" s="37"/>
      <c r="D26" s="35" t="str">
        <f>Overall!D26</f>
        <v>Five Star:  Meal Caterer</v>
      </c>
      <c r="E26" s="35" t="str">
        <f>Overall!E26</f>
        <v>Five Star:  Meal Caterer</v>
      </c>
      <c r="F26" s="35"/>
      <c r="G26" s="7"/>
      <c r="H26" s="7"/>
      <c r="I26" s="7"/>
      <c r="J26" s="7"/>
      <c r="K26" s="7"/>
      <c r="L26" s="100"/>
      <c r="M26" s="7"/>
      <c r="N26" s="37"/>
      <c r="O26" s="37"/>
      <c r="P26" s="7"/>
      <c r="Q26" s="76"/>
      <c r="R26" s="7"/>
      <c r="S26" s="7"/>
      <c r="T26" s="35">
        <f>Overall!O26</f>
        <v>0</v>
      </c>
      <c r="U26" s="7"/>
      <c r="V26" s="7"/>
      <c r="W26" s="7"/>
      <c r="X26" s="7"/>
      <c r="Y26" s="7"/>
      <c r="Z26" s="7"/>
      <c r="AA26" s="7"/>
      <c r="AB26" s="7"/>
      <c r="AC26" s="38"/>
      <c r="AD26" s="37"/>
      <c r="AE26" s="37"/>
      <c r="AF26" s="37"/>
      <c r="AG26" s="37"/>
    </row>
    <row r="27" spans="1:33" s="34" customFormat="1" ht="45" x14ac:dyDescent="0.25">
      <c r="B27" s="37" t="str">
        <f>Overall!B27</f>
        <v>Kentucky Legal Aid: Legal Services</v>
      </c>
      <c r="C27" s="37"/>
      <c r="D27" s="35"/>
      <c r="E27" s="35"/>
      <c r="F27" s="7"/>
      <c r="G27" s="7"/>
      <c r="H27" s="7"/>
      <c r="I27" s="7"/>
      <c r="J27" s="7"/>
      <c r="K27" s="7"/>
      <c r="L27" s="102"/>
      <c r="M27" s="7"/>
      <c r="N27" s="37"/>
      <c r="O27" s="37"/>
      <c r="P27" s="7"/>
      <c r="Q27" s="78"/>
      <c r="R27" s="7"/>
      <c r="S27" s="7"/>
      <c r="T27" s="5" t="str">
        <f>Overall!O27</f>
        <v>Cmfort Keepers: Homemaker, Personal Care, and Respite</v>
      </c>
      <c r="U27" s="7"/>
      <c r="V27" s="7"/>
      <c r="W27" s="7"/>
      <c r="X27" s="7"/>
      <c r="Y27" s="7"/>
      <c r="Z27" s="7"/>
      <c r="AA27" s="7"/>
      <c r="AB27" s="7"/>
      <c r="AC27" s="38"/>
      <c r="AD27" s="37"/>
      <c r="AE27" s="37"/>
      <c r="AF27" s="37"/>
      <c r="AG27" s="37"/>
    </row>
    <row r="28" spans="1:33" ht="45" customHeight="1" x14ac:dyDescent="0.25">
      <c r="A28" s="9"/>
      <c r="B28" s="7"/>
      <c r="C28" s="7"/>
      <c r="D28" s="7"/>
      <c r="E28" s="7"/>
      <c r="F28" s="7"/>
      <c r="G28" s="7"/>
      <c r="H28" s="7"/>
      <c r="I28" s="7"/>
      <c r="J28" s="7"/>
      <c r="K28" s="7"/>
      <c r="L28" s="102"/>
      <c r="M28" s="7"/>
      <c r="N28" s="7"/>
      <c r="O28" s="7"/>
      <c r="P28" s="7"/>
      <c r="Q28" s="78"/>
      <c r="R28" s="7"/>
      <c r="S28" s="7"/>
      <c r="T28" s="35"/>
      <c r="U28" s="7"/>
      <c r="V28" s="7"/>
      <c r="W28" s="7"/>
      <c r="X28" s="7"/>
      <c r="Y28" s="7"/>
      <c r="Z28" s="7"/>
      <c r="AA28" s="7"/>
      <c r="AB28" s="7"/>
      <c r="AC28" s="32"/>
      <c r="AD28" s="7"/>
      <c r="AE28" s="7"/>
      <c r="AF28" s="7"/>
      <c r="AG28" s="7"/>
    </row>
    <row r="29" spans="1:33" x14ac:dyDescent="0.25">
      <c r="A29" s="9"/>
      <c r="B29" s="7"/>
      <c r="C29" s="7"/>
      <c r="D29" s="7"/>
      <c r="E29" s="7"/>
      <c r="F29" s="7"/>
      <c r="G29" s="7"/>
      <c r="H29" s="7"/>
      <c r="I29" s="7"/>
      <c r="J29" s="7"/>
      <c r="K29" s="7"/>
      <c r="L29" s="102"/>
      <c r="M29" s="7"/>
      <c r="N29" s="7"/>
      <c r="O29" s="7"/>
      <c r="P29" s="7"/>
      <c r="Q29" s="78"/>
      <c r="R29" s="7"/>
      <c r="S29" s="7"/>
      <c r="T29" s="7"/>
      <c r="U29" s="7"/>
      <c r="V29" s="7"/>
      <c r="W29" s="7"/>
      <c r="X29" s="7"/>
      <c r="Y29" s="7"/>
      <c r="Z29" s="7"/>
      <c r="AA29" s="7"/>
      <c r="AB29" s="7"/>
      <c r="AC29" s="32"/>
      <c r="AD29" s="7"/>
      <c r="AE29" s="7"/>
      <c r="AF29" s="7"/>
      <c r="AG29" s="7"/>
    </row>
    <row r="30" spans="1:33" s="7" customFormat="1" x14ac:dyDescent="0.25">
      <c r="A30" s="33"/>
      <c r="L30" s="102"/>
      <c r="Q30" s="78"/>
      <c r="AC30" s="32"/>
    </row>
    <row r="31" spans="1:33" x14ac:dyDescent="0.25">
      <c r="A31" s="31"/>
      <c r="B31" s="7"/>
      <c r="C31" s="7"/>
      <c r="D31" s="7"/>
      <c r="E31" s="7"/>
      <c r="F31" s="7"/>
      <c r="G31" s="7"/>
      <c r="H31" s="7"/>
      <c r="I31" s="7"/>
      <c r="J31" s="7"/>
      <c r="K31" s="7"/>
      <c r="L31" s="102"/>
      <c r="M31" s="7"/>
      <c r="N31" s="7"/>
      <c r="O31" s="7"/>
      <c r="P31" s="7"/>
      <c r="Q31" s="78"/>
      <c r="R31" s="7"/>
      <c r="S31" s="7"/>
      <c r="T31" s="7"/>
      <c r="U31" s="7"/>
      <c r="V31" s="7"/>
      <c r="W31" s="7"/>
      <c r="X31" s="7"/>
      <c r="Y31" s="7"/>
      <c r="Z31" s="7"/>
      <c r="AA31" s="7"/>
      <c r="AB31" s="7"/>
    </row>
    <row r="32" spans="1:33" s="7" customFormat="1" ht="15" customHeight="1" x14ac:dyDescent="0.25">
      <c r="A32" s="167" t="s">
        <v>189</v>
      </c>
      <c r="L32" s="102"/>
      <c r="Q32" s="78"/>
      <c r="AC32" s="32"/>
    </row>
    <row r="33" spans="1:29" s="7" customFormat="1" x14ac:dyDescent="0.25">
      <c r="A33" s="167"/>
      <c r="L33" s="102"/>
      <c r="Q33" s="78"/>
      <c r="AC33" s="32"/>
    </row>
    <row r="34" spans="1:29" s="7" customFormat="1" x14ac:dyDescent="0.25">
      <c r="A34" s="167"/>
      <c r="L34" s="102"/>
      <c r="Q34" s="78"/>
      <c r="AC34" s="32"/>
    </row>
    <row r="35" spans="1:29" s="7" customFormat="1" x14ac:dyDescent="0.25">
      <c r="A35" s="167"/>
      <c r="L35" s="102"/>
      <c r="Q35" s="78"/>
      <c r="AC35" s="32"/>
    </row>
    <row r="36" spans="1:29" s="7" customFormat="1" x14ac:dyDescent="0.25">
      <c r="A36" s="167"/>
      <c r="L36" s="102"/>
      <c r="Q36" s="78"/>
      <c r="AC36" s="32"/>
    </row>
    <row r="37" spans="1:29" s="7" customFormat="1" x14ac:dyDescent="0.25">
      <c r="A37" s="167"/>
      <c r="L37" s="102"/>
      <c r="Q37" s="78"/>
      <c r="AC37" s="32"/>
    </row>
    <row r="38" spans="1:29" s="7" customFormat="1" x14ac:dyDescent="0.25">
      <c r="A38" s="167"/>
      <c r="L38" s="102"/>
      <c r="Q38" s="78"/>
      <c r="AC38" s="32"/>
    </row>
    <row r="39" spans="1:29" s="7" customFormat="1" x14ac:dyDescent="0.25">
      <c r="A39" s="167"/>
      <c r="L39" s="102"/>
      <c r="Q39" s="78"/>
      <c r="AC39" s="32"/>
    </row>
    <row r="40" spans="1:29" s="7" customFormat="1" x14ac:dyDescent="0.25">
      <c r="A40" s="167"/>
      <c r="L40" s="102"/>
      <c r="Q40" s="78"/>
      <c r="AC40" s="32"/>
    </row>
    <row r="41" spans="1:29" s="7" customFormat="1" x14ac:dyDescent="0.25">
      <c r="A41" s="167"/>
      <c r="L41" s="102"/>
      <c r="Q41" s="78"/>
      <c r="AC41" s="32"/>
    </row>
    <row r="42" spans="1:29" s="7" customFormat="1" x14ac:dyDescent="0.25">
      <c r="A42" s="167"/>
      <c r="L42" s="102"/>
      <c r="Q42" s="78"/>
      <c r="AC42" s="32"/>
    </row>
    <row r="43" spans="1:29" s="7" customFormat="1" x14ac:dyDescent="0.25">
      <c r="A43" s="167"/>
      <c r="L43" s="102"/>
      <c r="Q43" s="78"/>
      <c r="AC43" s="32"/>
    </row>
    <row r="44" spans="1:29" s="7" customFormat="1" x14ac:dyDescent="0.25">
      <c r="A44" s="167"/>
      <c r="L44" s="102"/>
      <c r="Q44" s="78"/>
      <c r="AC44" s="32"/>
    </row>
    <row r="45" spans="1:29" s="7" customFormat="1" x14ac:dyDescent="0.25">
      <c r="A45" s="167"/>
      <c r="L45" s="102"/>
      <c r="Q45" s="78"/>
      <c r="AC45" s="32"/>
    </row>
    <row r="46" spans="1:29" s="7" customFormat="1" x14ac:dyDescent="0.25">
      <c r="A46" s="167"/>
      <c r="L46" s="102"/>
      <c r="Q46" s="78"/>
      <c r="AC46" s="32"/>
    </row>
    <row r="47" spans="1:29" s="7" customFormat="1" x14ac:dyDescent="0.25">
      <c r="A47" s="167"/>
      <c r="L47" s="102"/>
      <c r="Q47" s="78"/>
      <c r="AC47" s="32"/>
    </row>
    <row r="48" spans="1:29" s="7" customFormat="1" x14ac:dyDescent="0.25">
      <c r="A48" s="167"/>
      <c r="L48" s="102"/>
      <c r="Q48" s="78"/>
      <c r="AC48" s="32"/>
    </row>
    <row r="49" spans="1:29" s="7" customFormat="1" x14ac:dyDescent="0.25">
      <c r="A49" s="167"/>
      <c r="L49" s="102"/>
      <c r="Q49" s="78"/>
      <c r="AC49" s="32"/>
    </row>
    <row r="50" spans="1:29" s="7" customFormat="1" x14ac:dyDescent="0.25">
      <c r="A50" s="167"/>
      <c r="L50" s="102"/>
      <c r="Q50" s="78"/>
      <c r="AC50" s="32"/>
    </row>
    <row r="51" spans="1:29" s="7" customFormat="1" x14ac:dyDescent="0.25">
      <c r="A51" s="167"/>
      <c r="L51" s="102"/>
      <c r="Q51" s="78"/>
      <c r="AC51" s="32"/>
    </row>
    <row r="52" spans="1:29" s="7" customFormat="1" x14ac:dyDescent="0.25">
      <c r="A52" s="167"/>
      <c r="L52" s="102"/>
      <c r="Q52" s="78"/>
      <c r="AC52" s="32"/>
    </row>
    <row r="53" spans="1:29" s="7" customFormat="1" x14ac:dyDescent="0.25">
      <c r="A53" s="167"/>
      <c r="L53" s="102"/>
      <c r="Q53" s="78"/>
      <c r="AC53" s="32"/>
    </row>
    <row r="54" spans="1:29" s="7" customFormat="1" x14ac:dyDescent="0.25">
      <c r="A54" s="167"/>
      <c r="L54" s="102"/>
      <c r="Q54" s="78"/>
      <c r="AC54" s="32"/>
    </row>
    <row r="55" spans="1:29" s="7" customFormat="1" x14ac:dyDescent="0.25">
      <c r="A55" s="167"/>
      <c r="L55" s="102"/>
      <c r="Q55" s="78"/>
      <c r="AC55" s="32"/>
    </row>
    <row r="56" spans="1:29" s="7" customFormat="1" x14ac:dyDescent="0.25">
      <c r="A56" s="167"/>
      <c r="L56" s="102"/>
      <c r="Q56" s="78"/>
      <c r="AC56" s="32"/>
    </row>
    <row r="57" spans="1:29" s="7" customFormat="1" x14ac:dyDescent="0.25">
      <c r="A57" s="167"/>
      <c r="L57" s="102"/>
      <c r="Q57" s="78"/>
      <c r="AC57" s="32"/>
    </row>
    <row r="58" spans="1:29" s="7" customFormat="1" x14ac:dyDescent="0.25">
      <c r="A58" s="167"/>
      <c r="L58" s="102"/>
      <c r="Q58" s="78"/>
      <c r="AC58" s="32"/>
    </row>
    <row r="59" spans="1:29" s="7" customFormat="1" x14ac:dyDescent="0.25">
      <c r="A59" s="167"/>
      <c r="L59" s="102"/>
      <c r="Q59" s="78"/>
      <c r="AC59" s="32"/>
    </row>
    <row r="60" spans="1:29" x14ac:dyDescent="0.25">
      <c r="A60" s="9"/>
      <c r="B60" s="7"/>
      <c r="C60" s="7"/>
      <c r="D60" s="7"/>
      <c r="E60" s="7"/>
      <c r="F60" s="7"/>
      <c r="G60" s="7"/>
      <c r="H60" s="7"/>
      <c r="I60" s="7"/>
      <c r="J60" s="7"/>
      <c r="K60" s="7"/>
      <c r="L60" s="102"/>
      <c r="M60" s="7"/>
      <c r="N60" s="7"/>
      <c r="O60" s="7"/>
      <c r="P60" s="7"/>
      <c r="Q60" s="78"/>
      <c r="R60" s="7"/>
      <c r="S60" s="7"/>
      <c r="T60" s="7"/>
      <c r="U60" s="7"/>
      <c r="V60" s="7"/>
      <c r="W60" s="7"/>
      <c r="X60" s="7"/>
      <c r="Y60" s="7"/>
      <c r="Z60" s="7"/>
      <c r="AA60" s="7"/>
      <c r="AB60" s="7"/>
    </row>
    <row r="61" spans="1:29" s="7" customFormat="1" ht="15" customHeight="1" x14ac:dyDescent="0.25">
      <c r="A61" s="84" t="s">
        <v>253</v>
      </c>
      <c r="B61" s="55">
        <v>2246</v>
      </c>
      <c r="C61" s="7">
        <v>2200</v>
      </c>
      <c r="D61" s="7">
        <v>904</v>
      </c>
      <c r="E61" s="7">
        <v>255</v>
      </c>
      <c r="F61" s="7">
        <v>105</v>
      </c>
      <c r="G61" s="7">
        <v>73</v>
      </c>
      <c r="H61" s="50">
        <v>2200</v>
      </c>
      <c r="I61" s="50">
        <v>2200</v>
      </c>
      <c r="J61" s="53" t="s">
        <v>254</v>
      </c>
      <c r="K61" s="53" t="s">
        <v>254</v>
      </c>
      <c r="L61" s="102"/>
      <c r="M61" s="7">
        <v>23</v>
      </c>
      <c r="P61" s="7">
        <v>2500</v>
      </c>
      <c r="Q61" s="112"/>
      <c r="R61" s="80" t="s">
        <v>254</v>
      </c>
      <c r="S61" s="50">
        <v>2200</v>
      </c>
      <c r="T61" s="7">
        <v>199</v>
      </c>
      <c r="U61" s="7">
        <v>3700</v>
      </c>
      <c r="V61" s="53" t="s">
        <v>254</v>
      </c>
      <c r="W61" s="50">
        <v>386</v>
      </c>
      <c r="X61" s="53" t="s">
        <v>254</v>
      </c>
      <c r="Y61" s="50">
        <v>77</v>
      </c>
      <c r="Z61" s="53" t="s">
        <v>254</v>
      </c>
      <c r="AA61" s="50">
        <v>99</v>
      </c>
      <c r="AB61" s="53" t="s">
        <v>254</v>
      </c>
      <c r="AC61" s="32"/>
    </row>
    <row r="62" spans="1:29" s="7" customFormat="1" x14ac:dyDescent="0.25">
      <c r="A62" s="84" t="s">
        <v>256</v>
      </c>
      <c r="B62" s="41">
        <v>2246</v>
      </c>
      <c r="C62" s="7">
        <v>190</v>
      </c>
      <c r="D62" s="7">
        <v>904</v>
      </c>
      <c r="E62" s="7">
        <v>255</v>
      </c>
      <c r="F62" s="7">
        <v>105</v>
      </c>
      <c r="G62" s="7">
        <v>73</v>
      </c>
      <c r="H62" s="7">
        <v>19</v>
      </c>
      <c r="I62" s="7">
        <v>31</v>
      </c>
      <c r="J62" s="53" t="s">
        <v>254</v>
      </c>
      <c r="K62" s="53" t="s">
        <v>254</v>
      </c>
      <c r="L62" s="102"/>
      <c r="M62" s="7">
        <v>23</v>
      </c>
      <c r="P62" s="7">
        <v>2500</v>
      </c>
      <c r="Q62" s="78">
        <v>0</v>
      </c>
      <c r="R62" s="80" t="s">
        <v>254</v>
      </c>
      <c r="S62" s="50">
        <v>174</v>
      </c>
      <c r="T62" s="7">
        <v>199</v>
      </c>
      <c r="U62" s="7">
        <v>3700</v>
      </c>
      <c r="V62" s="53" t="s">
        <v>254</v>
      </c>
      <c r="W62" s="50">
        <v>386</v>
      </c>
      <c r="X62" s="53" t="s">
        <v>254</v>
      </c>
      <c r="Y62" s="50">
        <v>77</v>
      </c>
      <c r="Z62" s="53" t="s">
        <v>254</v>
      </c>
      <c r="AA62" s="50">
        <v>99</v>
      </c>
      <c r="AB62" s="53" t="s">
        <v>254</v>
      </c>
      <c r="AC62" s="32"/>
    </row>
    <row r="63" spans="1:29" s="7" customFormat="1" x14ac:dyDescent="0.25">
      <c r="A63" s="84" t="s">
        <v>258</v>
      </c>
      <c r="B63" s="80" t="s">
        <v>299</v>
      </c>
      <c r="C63" s="80" t="s">
        <v>254</v>
      </c>
      <c r="D63" s="80">
        <v>0</v>
      </c>
      <c r="E63" s="42" t="s">
        <v>290</v>
      </c>
      <c r="F63" s="80" t="s">
        <v>254</v>
      </c>
      <c r="G63" s="7">
        <v>17</v>
      </c>
      <c r="H63" s="80" t="s">
        <v>254</v>
      </c>
      <c r="I63" s="80" t="s">
        <v>254</v>
      </c>
      <c r="J63" s="53" t="s">
        <v>254</v>
      </c>
      <c r="K63" s="53" t="s">
        <v>254</v>
      </c>
      <c r="L63" s="102"/>
      <c r="M63" s="7">
        <v>6</v>
      </c>
      <c r="P63" s="80" t="s">
        <v>254</v>
      </c>
      <c r="Q63" s="78">
        <v>0</v>
      </c>
      <c r="R63" s="80" t="s">
        <v>254</v>
      </c>
      <c r="S63" s="53" t="s">
        <v>254</v>
      </c>
      <c r="T63" s="7" t="s">
        <v>300</v>
      </c>
      <c r="U63" s="80" t="s">
        <v>301</v>
      </c>
      <c r="V63" s="53" t="s">
        <v>254</v>
      </c>
      <c r="W63" s="53" t="s">
        <v>254</v>
      </c>
      <c r="X63" s="53" t="s">
        <v>254</v>
      </c>
      <c r="Y63" s="53" t="s">
        <v>254</v>
      </c>
      <c r="Z63" s="53" t="s">
        <v>254</v>
      </c>
      <c r="AA63" s="125" t="s">
        <v>254</v>
      </c>
      <c r="AB63" s="53" t="s">
        <v>254</v>
      </c>
      <c r="AC63" s="32"/>
    </row>
    <row r="64" spans="1:29" ht="30" x14ac:dyDescent="0.25">
      <c r="B64" s="7"/>
      <c r="C64" s="7"/>
      <c r="D64" s="7"/>
      <c r="E64" s="7"/>
      <c r="F64" s="7"/>
      <c r="G64" s="7"/>
      <c r="H64" s="7"/>
      <c r="I64" s="7"/>
      <c r="J64" s="7"/>
      <c r="K64" s="7"/>
      <c r="L64" s="102"/>
      <c r="M64" s="7"/>
      <c r="N64" s="7"/>
      <c r="O64" s="7"/>
      <c r="P64" s="7"/>
      <c r="Q64" s="78"/>
      <c r="R64" s="7"/>
      <c r="S64" s="7"/>
      <c r="T64" s="82" t="s">
        <v>297</v>
      </c>
      <c r="U64" s="7"/>
      <c r="V64" s="7"/>
      <c r="W64" s="7"/>
      <c r="X64" s="7"/>
      <c r="Y64" s="7"/>
      <c r="Z64" s="7"/>
      <c r="AA64" s="7"/>
      <c r="AB64" s="7"/>
    </row>
    <row r="65" spans="1:32" s="7" customFormat="1" ht="46.5" customHeight="1" x14ac:dyDescent="0.25">
      <c r="A65" s="36" t="s">
        <v>261</v>
      </c>
      <c r="B65" s="85"/>
      <c r="C65" s="85"/>
      <c r="D65" s="85"/>
      <c r="E65" s="85"/>
      <c r="F65" s="85"/>
      <c r="G65" s="85"/>
      <c r="H65" s="85"/>
      <c r="I65" s="85"/>
      <c r="J65" s="85"/>
      <c r="K65" s="85"/>
      <c r="L65" s="103"/>
      <c r="M65" s="85"/>
      <c r="P65" s="86"/>
      <c r="Q65" s="115"/>
      <c r="R65" s="85"/>
      <c r="S65" s="85"/>
      <c r="T65" s="82"/>
      <c r="U65" s="85"/>
      <c r="V65" s="85"/>
      <c r="W65" s="85"/>
      <c r="X65" s="85"/>
      <c r="Y65" s="85"/>
      <c r="Z65" s="85"/>
      <c r="AA65" s="85"/>
      <c r="AB65" s="85"/>
      <c r="AC65" s="32" t="s">
        <v>262</v>
      </c>
      <c r="AD65" s="7" t="s">
        <v>262</v>
      </c>
      <c r="AE65" s="7" t="s">
        <v>262</v>
      </c>
      <c r="AF65" s="60"/>
    </row>
  </sheetData>
  <customSheetViews>
    <customSheetView guid="{26284B60-2A36-4C62-A2C2-4E7BEA339BA7}" showPageBreaks="1" fitToPage="1" printArea="1" hiddenColumns="1">
      <pane xSplit="1" ySplit="3" topLeftCell="B4" activePane="bottomRight" state="frozen"/>
      <selection pane="bottomRight" activeCell="D5" sqref="D5"/>
      <pageMargins left="0" right="0" top="0" bottom="0" header="0" footer="0"/>
      <pageSetup scale="26" fitToWidth="0" orientation="landscape" r:id="rId1"/>
      <headerFooter>
        <oddHeader xml:space="preserve">&amp;CGreen River Area Development District
FY 2018, Qtr 3
KRS 147a.115 Report
</oddHeader>
      </headerFooter>
    </customSheetView>
    <customSheetView guid="{E128D64C-6B3B-43DD-8512-8DA65EBD4AE7}" showPageBreaks="1" fitToPage="1" printArea="1" hiddenColumns="1">
      <pane xSplit="1" ySplit="3" topLeftCell="B55" activePane="bottomRight" state="frozen"/>
      <selection pane="bottomRight" activeCell="B4" sqref="B4"/>
      <pageMargins left="0" right="0" top="0" bottom="0" header="0" footer="0"/>
      <pageSetup scale="26" fitToWidth="0" orientation="landscape" r:id="rId2"/>
      <headerFooter>
        <oddHeader xml:space="preserve">&amp;CGreen River Area Development District
FY 2019, Qtr 3
KRS 147a.115 Report
</oddHeader>
      </headerFooter>
    </customSheetView>
    <customSheetView guid="{5AA69D90-CCEF-45D2-852A-E9301C21BA5C}" showPageBreaks="1" fitToPage="1" printArea="1" hiddenColumns="1">
      <pane xSplit="1" ySplit="3" topLeftCell="B4" activePane="bottomRight" state="frozen"/>
      <selection pane="bottomRight" activeCell="D5" sqref="D5"/>
      <pageMargins left="0" right="0" top="0" bottom="0" header="0" footer="0"/>
      <pageSetup scale="26" fitToWidth="0" orientation="landscape" r:id="rId3"/>
      <headerFooter>
        <oddHeader xml:space="preserve">&amp;CGreen River Area Development District
FY 2018, Qtr 3
KRS 147a.115 Report
</oddHeader>
      </headerFooter>
    </customSheetView>
  </customSheetViews>
  <mergeCells count="4">
    <mergeCell ref="B2:AA2"/>
    <mergeCell ref="AC2:AE2"/>
    <mergeCell ref="A20:A26"/>
    <mergeCell ref="A32:A59"/>
  </mergeCells>
  <pageMargins left="0.25" right="0.25" top="1.25" bottom="0.5" header="0.3" footer="0.3"/>
  <pageSetup scale="26" fitToWidth="0" orientation="landscape" r:id="rId4"/>
  <headerFooter>
    <oddHeader xml:space="preserve">&amp;CGreen River Area Development District
FY 2018, Qtr 3
KRS 147a.115 Report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245"/>
  <sheetViews>
    <sheetView zoomScale="90" zoomScaleNormal="100" workbookViewId="0">
      <pane xSplit="1" ySplit="3" topLeftCell="B4" activePane="bottomRight" state="frozen"/>
      <selection pane="topRight" activeCell="B5" sqref="B5"/>
      <selection pane="bottomLeft" activeCell="B5" sqref="B5"/>
      <selection pane="bottomRight" activeCell="B5" sqref="B5"/>
    </sheetView>
  </sheetViews>
  <sheetFormatPr defaultColWidth="8.85546875" defaultRowHeight="15" x14ac:dyDescent="0.25"/>
  <cols>
    <col min="1" max="1" width="34.5703125" style="1" customWidth="1"/>
    <col min="2" max="2" width="68.42578125" customWidth="1"/>
    <col min="3" max="3" width="24.28515625" bestFit="1" customWidth="1"/>
    <col min="4" max="4" width="28.85546875" bestFit="1" customWidth="1"/>
    <col min="5" max="5" width="31.5703125" bestFit="1" customWidth="1"/>
    <col min="6" max="6" width="30.85546875" bestFit="1" customWidth="1"/>
    <col min="7" max="7" width="32.140625" bestFit="1" customWidth="1"/>
    <col min="8" max="8" width="25.7109375" customWidth="1"/>
    <col min="9" max="9" width="23.42578125" bestFit="1" customWidth="1"/>
    <col min="10" max="10" width="28.7109375" bestFit="1" customWidth="1"/>
    <col min="11" max="11" width="33.28515625" customWidth="1"/>
    <col min="12" max="12" width="31.28515625" bestFit="1" customWidth="1"/>
    <col min="13" max="13" width="24.5703125" customWidth="1"/>
    <col min="14" max="14" width="17.42578125" hidden="1" customWidth="1"/>
    <col min="15" max="15" width="38.5703125" hidden="1" customWidth="1"/>
    <col min="16" max="16" width="37.5703125" customWidth="1"/>
    <col min="17" max="17" width="21.7109375" bestFit="1" customWidth="1"/>
    <col min="18" max="18" width="32.140625" bestFit="1" customWidth="1"/>
    <col min="19" max="19" width="31.5703125" bestFit="1" customWidth="1"/>
    <col min="20" max="20" width="25.7109375" customWidth="1"/>
    <col min="21" max="27" width="29.28515625" bestFit="1" customWidth="1"/>
    <col min="28" max="28" width="29.28515625" customWidth="1"/>
    <col min="29" max="31" width="25.7109375" hidden="1" customWidth="1"/>
    <col min="32" max="32" width="8.85546875" customWidth="1"/>
  </cols>
  <sheetData>
    <row r="1" spans="1:31" ht="15.75" thickBot="1" x14ac:dyDescent="0.3">
      <c r="A1" s="1" t="s">
        <v>38</v>
      </c>
    </row>
    <row r="2" spans="1:31" ht="15.75" thickBot="1" x14ac:dyDescent="0.3">
      <c r="A2" s="30"/>
      <c r="B2" s="157" t="s">
        <v>39</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52"/>
      <c r="AC2" s="165"/>
      <c r="AD2" s="165"/>
      <c r="AE2" s="166"/>
    </row>
    <row r="3" spans="1:31" s="3" customFormat="1" ht="30" x14ac:dyDescent="0.25">
      <c r="B3" s="123" t="s">
        <v>2</v>
      </c>
      <c r="C3" s="123" t="s">
        <v>43</v>
      </c>
      <c r="D3" s="123" t="s">
        <v>4</v>
      </c>
      <c r="E3" s="123" t="s">
        <v>6</v>
      </c>
      <c r="F3" s="123" t="s">
        <v>8</v>
      </c>
      <c r="G3" s="123" t="s">
        <v>10</v>
      </c>
      <c r="H3" s="123" t="s">
        <v>45</v>
      </c>
      <c r="I3" s="123" t="s">
        <v>46</v>
      </c>
      <c r="J3" s="3" t="str">
        <f>Overall!K3</f>
        <v>NSIP 7/1/24 to 9/30/24</v>
      </c>
      <c r="K3" s="123" t="str">
        <f>Overall!L3</f>
        <v>NSIP 10/1/24 to 6/30/25</v>
      </c>
      <c r="L3" s="66" t="s">
        <v>278</v>
      </c>
      <c r="M3" s="123" t="s">
        <v>263</v>
      </c>
      <c r="N3" s="3" t="s">
        <v>279</v>
      </c>
      <c r="O3" s="3" t="s">
        <v>280</v>
      </c>
      <c r="P3" s="123" t="s">
        <v>49</v>
      </c>
      <c r="Q3" s="66" t="s">
        <v>281</v>
      </c>
      <c r="R3" s="123" t="s">
        <v>282</v>
      </c>
      <c r="S3" s="123" t="s">
        <v>50</v>
      </c>
      <c r="T3" s="123" t="s">
        <v>51</v>
      </c>
      <c r="U3" s="123" t="s">
        <v>292</v>
      </c>
      <c r="V3" s="3" t="str">
        <f>Overall!U3</f>
        <v>MIPPA SHIP 7/1/2024 to 8/30/2024</v>
      </c>
      <c r="W3" s="123" t="str">
        <f>Overall!V3</f>
        <v>MIPPA SHIP 9/1/24 to 6/30/25</v>
      </c>
      <c r="X3" s="3" t="str">
        <f>Overall!W3</f>
        <v>MIPPA AAA 7/1/2024 to 8/31/24</v>
      </c>
      <c r="Y3" s="123" t="str">
        <f>Overall!X3</f>
        <v>MIPPA AAA 9/1/24 to6/30/25</v>
      </c>
      <c r="Z3" s="3" t="str">
        <f>Overall!Y3</f>
        <v>MIPPA ADRC 7/1/24 to 8/30/24</v>
      </c>
      <c r="AA3" s="123" t="str">
        <f>Overall!Z3</f>
        <v>MIPPA ADRC 9/1/24 to 8 /31/25</v>
      </c>
      <c r="AB3" s="123" t="s">
        <v>22</v>
      </c>
      <c r="AC3" s="29" t="s">
        <v>283</v>
      </c>
      <c r="AD3" s="29" t="s">
        <v>284</v>
      </c>
      <c r="AE3" s="29" t="s">
        <v>285</v>
      </c>
    </row>
    <row r="4" spans="1:31" s="4" customFormat="1" x14ac:dyDescent="0.25">
      <c r="A4" s="29" t="s">
        <v>86</v>
      </c>
      <c r="B4" s="62">
        <f>Overall!B4</f>
        <v>593665.77</v>
      </c>
      <c r="C4" s="4">
        <f>Overall!C4</f>
        <v>40100</v>
      </c>
      <c r="D4" s="4">
        <f>Overall!D4</f>
        <v>650801.47</v>
      </c>
      <c r="E4" s="4">
        <f>Overall!E4</f>
        <v>644900.68000000005</v>
      </c>
      <c r="F4" s="4">
        <f>Overall!G4</f>
        <v>17152</v>
      </c>
      <c r="G4" s="4">
        <f>Overall!H4</f>
        <v>236509.81</v>
      </c>
      <c r="H4" s="4">
        <f>Overall!I4</f>
        <v>3439.68</v>
      </c>
      <c r="I4" s="4">
        <f>Overall!J4</f>
        <v>14156.88</v>
      </c>
      <c r="J4" s="4">
        <f>Overall!K4</f>
        <v>44884.68</v>
      </c>
      <c r="K4" s="4">
        <f>Overall!L4</f>
        <v>110661.1</v>
      </c>
      <c r="L4" s="67" t="e">
        <f>Overall!#REF!</f>
        <v>#REF!</v>
      </c>
      <c r="M4" s="4" t="e">
        <f>Overall!#REF!</f>
        <v>#REF!</v>
      </c>
      <c r="N4" s="4" t="e">
        <f>Overall!#REF!</f>
        <v>#REF!</v>
      </c>
      <c r="O4" s="4" t="e">
        <f>Overall!#REF!</f>
        <v>#REF!</v>
      </c>
      <c r="P4" s="4">
        <f>Overall!M4</f>
        <v>74766</v>
      </c>
      <c r="Q4" s="67" t="e">
        <f>Overall!#REF!</f>
        <v>#REF!</v>
      </c>
      <c r="R4" s="4" t="e">
        <f>Overall!#REF!</f>
        <v>#REF!</v>
      </c>
      <c r="S4" s="4">
        <f>Overall!N4</f>
        <v>98554.47</v>
      </c>
      <c r="T4" s="4">
        <f>Overall!O4</f>
        <v>570430</v>
      </c>
      <c r="U4" s="4">
        <f>Overall!S4</f>
        <v>41167</v>
      </c>
      <c r="V4" s="4">
        <f>Overall!U4</f>
        <v>8737.6299999999992</v>
      </c>
      <c r="W4" s="4">
        <f>Overall!V4</f>
        <v>20512</v>
      </c>
      <c r="X4" s="4">
        <f>Overall!W4</f>
        <v>0</v>
      </c>
      <c r="Y4" s="4">
        <f>Overall!X4</f>
        <v>18512</v>
      </c>
      <c r="Z4" s="4">
        <f>Overall!Y4</f>
        <v>306.08</v>
      </c>
      <c r="AA4" s="4">
        <f>Overall!Z4</f>
        <v>9289</v>
      </c>
      <c r="AB4" s="4">
        <f>Overall!AA4</f>
        <v>114049</v>
      </c>
    </row>
    <row r="5" spans="1:31" s="4" customFormat="1" x14ac:dyDescent="0.25">
      <c r="A5" s="24" t="s">
        <v>87</v>
      </c>
      <c r="L5" s="67"/>
      <c r="Q5" s="67"/>
    </row>
    <row r="6" spans="1:31" s="4" customFormat="1" x14ac:dyDescent="0.25">
      <c r="A6" s="24" t="s">
        <v>88</v>
      </c>
      <c r="B6" s="4">
        <f>SUM(B4:B5)</f>
        <v>593665.77</v>
      </c>
      <c r="C6" s="4">
        <f t="shared" ref="C6:AE6" si="0">SUM(C4:C5)</f>
        <v>40100</v>
      </c>
      <c r="D6" s="4">
        <f>SUM(D4:D5)</f>
        <v>650801.47</v>
      </c>
      <c r="E6" s="4">
        <f>SUM(E4:E5)</f>
        <v>644900.68000000005</v>
      </c>
      <c r="F6" s="4">
        <f t="shared" si="0"/>
        <v>17152</v>
      </c>
      <c r="G6" s="4">
        <f t="shared" si="0"/>
        <v>236509.81</v>
      </c>
      <c r="H6" s="4">
        <f t="shared" si="0"/>
        <v>3439.68</v>
      </c>
      <c r="I6" s="4">
        <f t="shared" si="0"/>
        <v>14156.88</v>
      </c>
      <c r="J6" s="4">
        <f t="shared" si="0"/>
        <v>44884.68</v>
      </c>
      <c r="K6" s="4">
        <f t="shared" si="0"/>
        <v>110661.1</v>
      </c>
      <c r="L6" s="67" t="e">
        <f t="shared" si="0"/>
        <v>#REF!</v>
      </c>
      <c r="M6" s="4" t="e">
        <f>SUM(M4:M5)</f>
        <v>#REF!</v>
      </c>
      <c r="N6" s="4" t="e">
        <f t="shared" si="0"/>
        <v>#REF!</v>
      </c>
      <c r="O6" s="4" t="e">
        <f t="shared" si="0"/>
        <v>#REF!</v>
      </c>
      <c r="P6" s="4">
        <f t="shared" si="0"/>
        <v>74766</v>
      </c>
      <c r="Q6" s="67" t="e">
        <f t="shared" si="0"/>
        <v>#REF!</v>
      </c>
      <c r="R6" s="4" t="e">
        <f t="shared" si="0"/>
        <v>#REF!</v>
      </c>
      <c r="S6" s="4">
        <f t="shared" si="0"/>
        <v>98554.47</v>
      </c>
      <c r="T6" s="4">
        <f>SUM(T4:T5)</f>
        <v>570430</v>
      </c>
      <c r="U6" s="4">
        <f t="shared" ref="U6" si="1">SUM(U4:U5)</f>
        <v>41167</v>
      </c>
      <c r="V6" s="4">
        <f t="shared" si="0"/>
        <v>8737.6299999999992</v>
      </c>
      <c r="W6" s="4">
        <f t="shared" si="0"/>
        <v>20512</v>
      </c>
      <c r="X6" s="4">
        <f t="shared" si="0"/>
        <v>0</v>
      </c>
      <c r="Y6" s="4">
        <f t="shared" si="0"/>
        <v>18512</v>
      </c>
      <c r="Z6" s="4">
        <f t="shared" si="0"/>
        <v>306.08</v>
      </c>
      <c r="AA6" s="4">
        <f t="shared" si="0"/>
        <v>9289</v>
      </c>
      <c r="AB6" s="4">
        <f t="shared" si="0"/>
        <v>114049</v>
      </c>
      <c r="AC6" s="4">
        <f t="shared" si="0"/>
        <v>0</v>
      </c>
      <c r="AD6" s="4">
        <f t="shared" si="0"/>
        <v>0</v>
      </c>
      <c r="AE6" s="4">
        <f t="shared" si="0"/>
        <v>0</v>
      </c>
    </row>
    <row r="7" spans="1:31" s="6" customFormat="1" x14ac:dyDescent="0.25">
      <c r="A7" s="24" t="s">
        <v>89</v>
      </c>
      <c r="B7" s="4"/>
      <c r="L7" s="68"/>
      <c r="Q7" s="68"/>
    </row>
    <row r="8" spans="1:31" s="8" customFormat="1" x14ac:dyDescent="0.25">
      <c r="A8" s="25" t="s">
        <v>90</v>
      </c>
      <c r="B8" s="8">
        <f>B7/B6</f>
        <v>0</v>
      </c>
      <c r="C8" s="8">
        <f t="shared" ref="C8:AE8" si="2">C7/C6</f>
        <v>0</v>
      </c>
      <c r="D8" s="8">
        <f t="shared" si="2"/>
        <v>0</v>
      </c>
      <c r="E8" s="8">
        <f t="shared" si="2"/>
        <v>0</v>
      </c>
      <c r="F8" s="8">
        <f t="shared" si="2"/>
        <v>0</v>
      </c>
      <c r="G8" s="8">
        <f t="shared" si="2"/>
        <v>0</v>
      </c>
      <c r="H8" s="8">
        <f t="shared" si="2"/>
        <v>0</v>
      </c>
      <c r="I8" s="8">
        <f t="shared" si="2"/>
        <v>0</v>
      </c>
      <c r="J8" s="8">
        <f t="shared" si="2"/>
        <v>0</v>
      </c>
      <c r="K8" s="8">
        <f t="shared" si="2"/>
        <v>0</v>
      </c>
      <c r="L8" s="69" t="e">
        <f t="shared" si="2"/>
        <v>#REF!</v>
      </c>
      <c r="M8" s="8" t="e">
        <f t="shared" si="2"/>
        <v>#REF!</v>
      </c>
      <c r="N8" s="8" t="e">
        <f t="shared" si="2"/>
        <v>#REF!</v>
      </c>
      <c r="O8" s="8" t="e">
        <f t="shared" si="2"/>
        <v>#REF!</v>
      </c>
      <c r="P8" s="8">
        <f t="shared" si="2"/>
        <v>0</v>
      </c>
      <c r="Q8" s="69" t="e">
        <f t="shared" si="2"/>
        <v>#REF!</v>
      </c>
      <c r="R8" s="8" t="e">
        <f t="shared" si="2"/>
        <v>#REF!</v>
      </c>
      <c r="S8" s="8">
        <f t="shared" si="2"/>
        <v>0</v>
      </c>
      <c r="T8" s="8">
        <f t="shared" si="2"/>
        <v>0</v>
      </c>
      <c r="U8" s="8">
        <f t="shared" si="2"/>
        <v>0</v>
      </c>
      <c r="V8" s="8">
        <f t="shared" si="2"/>
        <v>0</v>
      </c>
      <c r="W8" s="8">
        <f t="shared" si="2"/>
        <v>0</v>
      </c>
      <c r="X8" s="8" t="e">
        <f t="shared" si="2"/>
        <v>#DIV/0!</v>
      </c>
      <c r="Y8" s="8">
        <f t="shared" si="2"/>
        <v>0</v>
      </c>
      <c r="Z8" s="8">
        <f t="shared" si="2"/>
        <v>0</v>
      </c>
      <c r="AA8" s="8">
        <f t="shared" si="2"/>
        <v>0</v>
      </c>
      <c r="AB8" s="8">
        <f t="shared" si="2"/>
        <v>0</v>
      </c>
      <c r="AC8" s="8" t="e">
        <f t="shared" si="2"/>
        <v>#DIV/0!</v>
      </c>
      <c r="AD8" s="8" t="e">
        <f t="shared" si="2"/>
        <v>#DIV/0!</v>
      </c>
      <c r="AE8" s="8" t="e">
        <f t="shared" si="2"/>
        <v>#DIV/0!</v>
      </c>
    </row>
    <row r="9" spans="1:31" s="6" customFormat="1" x14ac:dyDescent="0.25">
      <c r="A9" s="22" t="s">
        <v>91</v>
      </c>
      <c r="C9" s="105"/>
      <c r="L9" s="68"/>
      <c r="Q9" s="68">
        <f>'Aging Qtr 1'!Q9-'Aging Qtr 2'!Q9-'Aging Qtr 3 '!Q9</f>
        <v>0</v>
      </c>
    </row>
    <row r="10" spans="1:31" s="8" customFormat="1" x14ac:dyDescent="0.25">
      <c r="A10" s="25" t="s">
        <v>92</v>
      </c>
      <c r="B10" s="8">
        <f>B9/B6</f>
        <v>0</v>
      </c>
      <c r="C10" s="8">
        <f t="shared" ref="C10:AE10" si="3">C9/C6</f>
        <v>0</v>
      </c>
      <c r="D10" s="8">
        <f t="shared" si="3"/>
        <v>0</v>
      </c>
      <c r="E10" s="8">
        <f t="shared" si="3"/>
        <v>0</v>
      </c>
      <c r="F10" s="8">
        <f t="shared" si="3"/>
        <v>0</v>
      </c>
      <c r="G10" s="8">
        <f t="shared" si="3"/>
        <v>0</v>
      </c>
      <c r="H10" s="8">
        <f t="shared" si="3"/>
        <v>0</v>
      </c>
      <c r="I10" s="8">
        <f t="shared" si="3"/>
        <v>0</v>
      </c>
      <c r="J10" s="8">
        <f t="shared" si="3"/>
        <v>0</v>
      </c>
      <c r="K10" s="8">
        <f t="shared" si="3"/>
        <v>0</v>
      </c>
      <c r="L10" s="69" t="e">
        <f t="shared" si="3"/>
        <v>#REF!</v>
      </c>
      <c r="M10" s="8" t="e">
        <f t="shared" si="3"/>
        <v>#REF!</v>
      </c>
      <c r="N10" s="8" t="e">
        <f t="shared" si="3"/>
        <v>#REF!</v>
      </c>
      <c r="O10" s="8" t="e">
        <f t="shared" si="3"/>
        <v>#REF!</v>
      </c>
      <c r="P10" s="8">
        <f t="shared" si="3"/>
        <v>0</v>
      </c>
      <c r="Q10" s="69" t="e">
        <f t="shared" si="3"/>
        <v>#REF!</v>
      </c>
      <c r="R10" s="8" t="e">
        <f t="shared" si="3"/>
        <v>#REF!</v>
      </c>
      <c r="S10" s="8">
        <f t="shared" si="3"/>
        <v>0</v>
      </c>
      <c r="T10" s="8">
        <v>0.49</v>
      </c>
      <c r="U10" s="8">
        <f t="shared" ref="U10" si="4">U9/U6</f>
        <v>0</v>
      </c>
      <c r="V10" s="8">
        <f t="shared" si="3"/>
        <v>0</v>
      </c>
      <c r="W10" s="8">
        <f t="shared" si="3"/>
        <v>0</v>
      </c>
      <c r="X10" s="8" t="e">
        <f t="shared" si="3"/>
        <v>#DIV/0!</v>
      </c>
      <c r="Y10" s="8">
        <f t="shared" si="3"/>
        <v>0</v>
      </c>
      <c r="Z10" s="8">
        <f t="shared" si="3"/>
        <v>0</v>
      </c>
      <c r="AA10" s="8">
        <f t="shared" si="3"/>
        <v>0</v>
      </c>
      <c r="AB10" s="8">
        <f t="shared" si="3"/>
        <v>0</v>
      </c>
      <c r="AC10" s="8" t="e">
        <f t="shared" si="3"/>
        <v>#DIV/0!</v>
      </c>
      <c r="AD10" s="8" t="e">
        <f t="shared" si="3"/>
        <v>#DIV/0!</v>
      </c>
      <c r="AE10" s="8" t="e">
        <f t="shared" si="3"/>
        <v>#DIV/0!</v>
      </c>
    </row>
    <row r="11" spans="1:31" s="6" customFormat="1" x14ac:dyDescent="0.25">
      <c r="A11" s="22" t="s">
        <v>93</v>
      </c>
      <c r="L11" s="68"/>
      <c r="Q11" s="68"/>
    </row>
    <row r="12" spans="1:31" s="8" customFormat="1" ht="15.75" customHeight="1" x14ac:dyDescent="0.25">
      <c r="A12" s="25" t="s">
        <v>94</v>
      </c>
      <c r="B12" s="8">
        <f>B11/B6</f>
        <v>0</v>
      </c>
      <c r="C12" s="8">
        <f t="shared" ref="C12:AE12" si="5">C11/C6</f>
        <v>0</v>
      </c>
      <c r="D12" s="8">
        <f t="shared" si="5"/>
        <v>0</v>
      </c>
      <c r="E12" s="8">
        <f t="shared" si="5"/>
        <v>0</v>
      </c>
      <c r="F12" s="8">
        <f t="shared" si="5"/>
        <v>0</v>
      </c>
      <c r="G12" s="8">
        <f t="shared" si="5"/>
        <v>0</v>
      </c>
      <c r="H12" s="8">
        <f t="shared" si="5"/>
        <v>0</v>
      </c>
      <c r="I12" s="8">
        <f t="shared" si="5"/>
        <v>0</v>
      </c>
      <c r="J12" s="8">
        <f t="shared" si="5"/>
        <v>0</v>
      </c>
      <c r="K12" s="8">
        <f t="shared" si="5"/>
        <v>0</v>
      </c>
      <c r="L12" s="69" t="e">
        <f t="shared" si="5"/>
        <v>#REF!</v>
      </c>
      <c r="M12" s="8" t="e">
        <f t="shared" si="5"/>
        <v>#REF!</v>
      </c>
      <c r="N12" s="8" t="e">
        <f t="shared" si="5"/>
        <v>#REF!</v>
      </c>
      <c r="O12" s="8" t="e">
        <f t="shared" si="5"/>
        <v>#REF!</v>
      </c>
      <c r="P12" s="8">
        <f t="shared" si="5"/>
        <v>0</v>
      </c>
      <c r="Q12" s="69" t="e">
        <f t="shared" si="5"/>
        <v>#REF!</v>
      </c>
      <c r="R12" s="8" t="e">
        <f t="shared" si="5"/>
        <v>#REF!</v>
      </c>
      <c r="S12" s="8">
        <f t="shared" si="5"/>
        <v>0</v>
      </c>
      <c r="T12" s="8">
        <f t="shared" si="5"/>
        <v>0</v>
      </c>
      <c r="U12" s="8">
        <f t="shared" si="5"/>
        <v>0</v>
      </c>
      <c r="V12" s="8">
        <f t="shared" si="5"/>
        <v>0</v>
      </c>
      <c r="W12" s="8">
        <f t="shared" si="5"/>
        <v>0</v>
      </c>
      <c r="X12" s="8" t="e">
        <f t="shared" si="5"/>
        <v>#DIV/0!</v>
      </c>
      <c r="Y12" s="8">
        <f t="shared" si="5"/>
        <v>0</v>
      </c>
      <c r="Z12" s="8">
        <f t="shared" si="5"/>
        <v>0</v>
      </c>
      <c r="AA12" s="8">
        <f t="shared" si="5"/>
        <v>0</v>
      </c>
      <c r="AB12" s="8">
        <f t="shared" si="5"/>
        <v>0</v>
      </c>
      <c r="AC12" s="8" t="e">
        <f t="shared" si="5"/>
        <v>#DIV/0!</v>
      </c>
      <c r="AD12" s="8" t="e">
        <f t="shared" si="5"/>
        <v>#DIV/0!</v>
      </c>
      <c r="AE12" s="8" t="e">
        <f t="shared" si="5"/>
        <v>#DIV/0!</v>
      </c>
    </row>
    <row r="13" spans="1:31" s="8" customFormat="1" ht="15.75" customHeight="1" x14ac:dyDescent="0.25">
      <c r="A13" s="25" t="s">
        <v>286</v>
      </c>
      <c r="B13" s="63">
        <f t="shared" ref="B13:K13" si="6">B7+B9+B11</f>
        <v>0</v>
      </c>
      <c r="C13" s="63">
        <f t="shared" si="6"/>
        <v>0</v>
      </c>
      <c r="D13" s="63">
        <f t="shared" si="6"/>
        <v>0</v>
      </c>
      <c r="E13" s="63">
        <f t="shared" si="6"/>
        <v>0</v>
      </c>
      <c r="F13" s="63">
        <f t="shared" si="6"/>
        <v>0</v>
      </c>
      <c r="G13" s="63">
        <f t="shared" si="6"/>
        <v>0</v>
      </c>
      <c r="H13" s="63">
        <f t="shared" si="6"/>
        <v>0</v>
      </c>
      <c r="I13" s="63">
        <f t="shared" si="6"/>
        <v>0</v>
      </c>
      <c r="J13" s="63">
        <f>J7+J9+J11+'Aging Qtr 3 '!J13</f>
        <v>0</v>
      </c>
      <c r="K13" s="63">
        <f t="shared" si="6"/>
        <v>0</v>
      </c>
      <c r="L13" s="70">
        <f>L7+L9+L11+'Aging Qtr 3 '!L13</f>
        <v>0</v>
      </c>
      <c r="M13" s="63">
        <f>M7+M9+M11</f>
        <v>0</v>
      </c>
      <c r="N13" s="63">
        <f>N7+N9+N11+'Aging Qtr 3 '!N13</f>
        <v>0</v>
      </c>
      <c r="O13" s="63">
        <f>O7+O9+O11+'Aging Qtr 3 '!O13</f>
        <v>0</v>
      </c>
      <c r="P13" s="63">
        <f>P7+P9+P11</f>
        <v>0</v>
      </c>
      <c r="Q13" s="70">
        <f>Q7+Q9+Q11+'Aging Qtr 3 '!Q13</f>
        <v>0</v>
      </c>
      <c r="R13" s="63">
        <f>R7+R9+R11+'Aging Qtr 3 '!R13</f>
        <v>0</v>
      </c>
      <c r="S13" s="63">
        <f>S7+S9+S11</f>
        <v>0</v>
      </c>
      <c r="T13" s="63">
        <f>T7+T9+T11</f>
        <v>0</v>
      </c>
      <c r="U13" s="63">
        <f t="shared" ref="U13" si="7">U7+U9+U11</f>
        <v>0</v>
      </c>
      <c r="V13" s="63"/>
      <c r="W13" s="63">
        <f t="shared" ref="W13:AB13" si="8">W7+W9+W11</f>
        <v>0</v>
      </c>
      <c r="X13" s="63">
        <f t="shared" si="8"/>
        <v>0</v>
      </c>
      <c r="Y13" s="63">
        <f t="shared" si="8"/>
        <v>0</v>
      </c>
      <c r="Z13" s="63">
        <f t="shared" si="8"/>
        <v>0</v>
      </c>
      <c r="AA13" s="63">
        <f t="shared" si="8"/>
        <v>0</v>
      </c>
      <c r="AB13" s="63">
        <f t="shared" si="8"/>
        <v>0</v>
      </c>
    </row>
    <row r="14" spans="1:31" s="6" customFormat="1" x14ac:dyDescent="0.25">
      <c r="A14" s="22" t="s">
        <v>96</v>
      </c>
      <c r="B14" s="6">
        <f>B6-B13</f>
        <v>593665.77</v>
      </c>
      <c r="C14" s="6">
        <f t="shared" ref="C14:AB14" si="9">C6-C13</f>
        <v>40100</v>
      </c>
      <c r="D14" s="6">
        <f t="shared" si="9"/>
        <v>650801.47</v>
      </c>
      <c r="E14" s="6">
        <f t="shared" si="9"/>
        <v>644900.68000000005</v>
      </c>
      <c r="F14" s="6">
        <f t="shared" si="9"/>
        <v>17152</v>
      </c>
      <c r="G14" s="6">
        <f t="shared" si="9"/>
        <v>236509.81</v>
      </c>
      <c r="H14" s="6">
        <f t="shared" si="9"/>
        <v>3439.68</v>
      </c>
      <c r="I14" s="6">
        <f t="shared" si="9"/>
        <v>14156.88</v>
      </c>
      <c r="J14" s="6">
        <f t="shared" si="9"/>
        <v>44884.68</v>
      </c>
      <c r="K14" s="6">
        <f t="shared" si="9"/>
        <v>110661.1</v>
      </c>
      <c r="L14" s="68" t="e">
        <f t="shared" si="9"/>
        <v>#REF!</v>
      </c>
      <c r="M14" s="6" t="e">
        <f t="shared" si="9"/>
        <v>#REF!</v>
      </c>
      <c r="N14" s="6" t="e">
        <f t="shared" si="9"/>
        <v>#REF!</v>
      </c>
      <c r="O14" s="6" t="e">
        <f t="shared" si="9"/>
        <v>#REF!</v>
      </c>
      <c r="P14" s="6">
        <f t="shared" si="9"/>
        <v>74766</v>
      </c>
      <c r="Q14" s="68" t="e">
        <f t="shared" si="9"/>
        <v>#REF!</v>
      </c>
      <c r="R14" s="6" t="e">
        <f t="shared" si="9"/>
        <v>#REF!</v>
      </c>
      <c r="S14" s="6">
        <f t="shared" si="9"/>
        <v>98554.47</v>
      </c>
      <c r="T14" s="6">
        <f t="shared" si="9"/>
        <v>570430</v>
      </c>
      <c r="U14" s="6">
        <f>U6-U13</f>
        <v>41167</v>
      </c>
      <c r="V14" s="6">
        <f t="shared" si="9"/>
        <v>8737.6299999999992</v>
      </c>
      <c r="W14" s="6">
        <f t="shared" si="9"/>
        <v>20512</v>
      </c>
      <c r="X14" s="6">
        <f t="shared" si="9"/>
        <v>0</v>
      </c>
      <c r="Y14" s="6">
        <f t="shared" si="9"/>
        <v>18512</v>
      </c>
      <c r="Z14" s="6">
        <f t="shared" si="9"/>
        <v>306.08</v>
      </c>
      <c r="AA14" s="6">
        <f t="shared" si="9"/>
        <v>9289</v>
      </c>
      <c r="AB14" s="6">
        <f t="shared" si="9"/>
        <v>114049</v>
      </c>
      <c r="AC14" s="6">
        <f t="shared" ref="AC14:AE14" si="10">AC6-AC7-AC9-AC11</f>
        <v>0</v>
      </c>
      <c r="AD14" s="6">
        <f t="shared" si="10"/>
        <v>0</v>
      </c>
      <c r="AE14" s="6">
        <f t="shared" si="10"/>
        <v>0</v>
      </c>
    </row>
    <row r="15" spans="1:31" s="7" customFormat="1" ht="200.45" customHeight="1" x14ac:dyDescent="0.25">
      <c r="A15" s="25" t="s">
        <v>97</v>
      </c>
      <c r="B15" s="48"/>
      <c r="C15" s="6"/>
      <c r="D15" s="35"/>
      <c r="E15" s="6"/>
      <c r="F15" s="35"/>
      <c r="G15" s="81"/>
      <c r="H15" s="6"/>
      <c r="I15" s="6"/>
      <c r="J15" s="81"/>
      <c r="K15" s="37" t="s">
        <v>100</v>
      </c>
      <c r="L15" s="68"/>
      <c r="M15" s="81"/>
      <c r="N15" s="6"/>
      <c r="O15" s="6"/>
      <c r="P15" s="43"/>
      <c r="Q15" s="116"/>
      <c r="R15" s="35"/>
      <c r="S15" s="6"/>
      <c r="T15" s="6"/>
      <c r="U15" s="6"/>
      <c r="V15" s="6"/>
      <c r="W15" s="37" t="s">
        <v>100</v>
      </c>
      <c r="X15" s="6"/>
      <c r="Y15" s="37" t="s">
        <v>100</v>
      </c>
      <c r="Z15" s="6"/>
      <c r="AA15" s="37" t="s">
        <v>100</v>
      </c>
      <c r="AB15" s="35"/>
      <c r="AC15" s="32" t="s">
        <v>107</v>
      </c>
      <c r="AD15" s="7" t="s">
        <v>107</v>
      </c>
      <c r="AE15" s="7" t="s">
        <v>107</v>
      </c>
    </row>
    <row r="16" spans="1:31" x14ac:dyDescent="0.25">
      <c r="A16" s="5"/>
      <c r="B16" s="7"/>
      <c r="C16" s="7"/>
      <c r="D16" s="35"/>
      <c r="E16" s="7"/>
      <c r="F16" s="35"/>
      <c r="G16" s="44"/>
      <c r="H16" s="7"/>
      <c r="I16" s="7"/>
      <c r="J16" s="7"/>
      <c r="K16" s="37"/>
      <c r="L16" s="76"/>
      <c r="M16" s="35"/>
      <c r="N16" s="7"/>
      <c r="O16" s="35"/>
      <c r="P16" s="35"/>
      <c r="Q16" s="78"/>
      <c r="R16" s="7"/>
      <c r="S16" s="7"/>
      <c r="T16" s="7"/>
      <c r="U16" s="7"/>
      <c r="V16" s="37"/>
      <c r="W16" s="37"/>
      <c r="X16" s="37"/>
      <c r="Y16" s="37"/>
      <c r="Z16" s="37"/>
      <c r="AA16" s="37"/>
      <c r="AB16" s="35"/>
    </row>
    <row r="17" spans="1:33" s="7" customFormat="1" ht="356.25" customHeight="1" x14ac:dyDescent="0.25">
      <c r="A17" s="35" t="s">
        <v>112</v>
      </c>
      <c r="B17" s="37" t="str">
        <f>'Aging Qtr 3 '!B17</f>
        <v>Case Management and Assessment and 
Information and Assistance</v>
      </c>
      <c r="C17" s="35" t="str">
        <f>Overall!C17</f>
        <v>Consults to facilities and individuals, complaint investigations, work with resident and family councils, participation in facility surveys and community education</v>
      </c>
      <c r="G17" s="35" t="str">
        <f>Overall!H17</f>
        <v>Information, Assistance, Cash &amp; Counseling, Counseling/support groups, caregiver training, respite, supplemental services.</v>
      </c>
      <c r="H17" s="35" t="str">
        <f>Overall!I17</f>
        <v>Consults to facilities and individuals, complaint investigations, work with resident and family councils, participation in facility surveys and community education</v>
      </c>
      <c r="I17" s="35" t="e">
        <f>Overall!J17:L17</f>
        <v>#VALUE!</v>
      </c>
      <c r="L17" s="78"/>
      <c r="M17" s="35" t="e">
        <f>Overall!#REF!</f>
        <v>#REF!</v>
      </c>
      <c r="P17" s="35" t="str">
        <f>Overall!M17</f>
        <v>Level one screening for services and referrals to other organizations</v>
      </c>
      <c r="Q17" s="78"/>
      <c r="R17" s="35" t="e">
        <f>Overall!#REF!</f>
        <v>#REF!</v>
      </c>
      <c r="S17" s="35" t="str">
        <f>Overall!N17</f>
        <v>Consults to facilities and individuals, complaint investigations, work with resident and family councils, participation in facility surveys and community education</v>
      </c>
      <c r="T17" s="35" t="str">
        <f>Overall!O17</f>
        <v>Case Management and Assessment</v>
      </c>
      <c r="U17" s="35" t="str">
        <f>Overall!S17</f>
        <v>Prescription Assistance, Medicare Part D Open Enrollment, and other benefits counseling.</v>
      </c>
      <c r="V17" s="35" t="str">
        <f>Overall!U17</f>
        <v>LIS/MSP Applications, Part D Enrollment Assistance, Trainings, Prevention/Wellness Events</v>
      </c>
      <c r="W17" s="35" t="str">
        <f>Overall!V17</f>
        <v>LIS/MSP Applications, Part D Enrollment Assistance, Trainings, Prevention/Wellness Events</v>
      </c>
      <c r="X17" s="35" t="str">
        <f>Overall!W17</f>
        <v>LIS/MSP Applications, Part D Enrollment Assistance, Trainings, Prevention/Wellness Events</v>
      </c>
      <c r="Y17" s="35" t="str">
        <f>Overall!X17</f>
        <v>LIS/MSP Applications, Part D Enrollment Assistance, Trainings, Prevention/Wellness Events</v>
      </c>
      <c r="Z17" s="35" t="str">
        <f>Overall!Y17</f>
        <v>LIS/MSP Applications, Part D Enrollment Assistance, Trainings, Prevention/Wellness Events</v>
      </c>
      <c r="AA17" s="35" t="str">
        <f>Overall!Z17</f>
        <v>LIS/MSP Applications, Part D Enrollment Assistance, Prevention/Wellness Events</v>
      </c>
      <c r="AB17" s="5" t="str">
        <f>Overall!AA17</f>
        <v>Serve as liaison between Harmony and the Commonwealth, serve as the state administrator for the system, develop, design and execute reports as deemed necessary by DAIL. Provide technical asistance to DAIL staff, and all DAIL sub recipients, sub contractors and others using SAMS.  Assist DAIL and all sub providers with data collection for the National Aging Program Information System (NAPIS) and provide assistance with technical issues with the  NAPIS report.  Provide trainings as requested for DAIL staff and providers on SAMS.  Point of contact for all SAMS upgrades and data integration.</v>
      </c>
      <c r="AC17" s="32"/>
    </row>
    <row r="18" spans="1:33" x14ac:dyDescent="0.25">
      <c r="A18" s="35"/>
      <c r="B18" s="35"/>
      <c r="C18" s="35"/>
      <c r="D18" s="7"/>
      <c r="E18" s="7"/>
      <c r="F18" s="7"/>
      <c r="G18" s="35"/>
      <c r="H18" s="35"/>
      <c r="I18" s="35"/>
      <c r="J18" s="7"/>
      <c r="K18" s="7"/>
      <c r="L18" s="78"/>
      <c r="M18" s="35"/>
      <c r="N18" s="7"/>
      <c r="O18" s="35"/>
      <c r="P18" s="35"/>
      <c r="Q18" s="78"/>
      <c r="R18" s="35"/>
      <c r="S18" s="35"/>
      <c r="T18" s="35"/>
      <c r="U18" s="35"/>
      <c r="V18" s="35"/>
      <c r="W18" s="35"/>
      <c r="X18" s="35"/>
      <c r="Y18" s="35"/>
      <c r="Z18" s="35"/>
      <c r="AA18" s="35"/>
      <c r="AB18" s="35"/>
    </row>
    <row r="19" spans="1:33" s="37" customFormat="1" ht="75" customHeight="1" x14ac:dyDescent="0.25">
      <c r="A19" s="5" t="s">
        <v>146</v>
      </c>
      <c r="B19" s="5" t="str">
        <f>Overall!B19</f>
        <v>Daviess County Senior Center:  advocacy, counseling, 
education, friendly visiting, health promotion, outreach, 
public information, recreation, telephoning, transportation, 
information and assistance, nutrition education</v>
      </c>
      <c r="C19" s="7"/>
      <c r="D19" s="5" t="str">
        <f>Overall!D19</f>
        <v>Daviess County Senior Center:  Congregate Meal and Nutrition Information</v>
      </c>
      <c r="E19" s="5" t="str">
        <f>Overall!E19</f>
        <v>Daviess County Senior Center:  Home Delivered Meal Delivery and Nutrition Information</v>
      </c>
      <c r="F19" s="5" t="str">
        <f>Overall!G19</f>
        <v>Daviess County Senior Center:  Walk With Ease,  Bingosize, Drums Alive, Silver Sneakers</v>
      </c>
      <c r="G19" s="7"/>
      <c r="H19" s="7"/>
      <c r="I19" s="7"/>
      <c r="J19" s="7"/>
      <c r="K19" s="7" t="str">
        <f>Overall!K19</f>
        <v>Canteen: Meal Caterer</v>
      </c>
      <c r="L19" s="78"/>
      <c r="M19" s="7"/>
      <c r="N19" s="7"/>
      <c r="O19" s="7"/>
      <c r="P19" s="7"/>
      <c r="Q19" s="117" t="e">
        <f>Overall!#REF!</f>
        <v>#REF!</v>
      </c>
      <c r="R19" s="7"/>
      <c r="S19" s="7"/>
      <c r="T19" s="5" t="str">
        <f>Overall!O19</f>
        <v>Comfort Keepers: Homemaker, Personal Care, and Respite</v>
      </c>
      <c r="U19" s="7"/>
      <c r="V19" s="7"/>
      <c r="W19" s="7"/>
      <c r="X19" s="7"/>
      <c r="Y19" s="7"/>
      <c r="Z19" s="7"/>
      <c r="AA19" s="7"/>
      <c r="AB19" s="7"/>
      <c r="AC19" s="38"/>
    </row>
    <row r="20" spans="1:33" s="37" customFormat="1" ht="60" x14ac:dyDescent="0.25">
      <c r="A20" s="153"/>
      <c r="B20" s="35" t="str">
        <f>Overall!B20</f>
        <v>Hancock County Senior Center:  advocacy, counseling, 
education, friendly visiting, health promotion, outreach, 
public information, recreation, telephoning, transportation, 
information and assistance, nutrition education</v>
      </c>
      <c r="D20" s="35" t="str">
        <f>Overall!D20</f>
        <v>Hancock County Senior Center:  Congregate Meal and Nutrition Information</v>
      </c>
      <c r="E20" s="35" t="str">
        <f>Overall!E20</f>
        <v>Hancock County Senior Center:  Home Delivered Meal Delivery and Nutrition Information</v>
      </c>
      <c r="F20" s="35" t="str">
        <f>Overall!G20</f>
        <v>Hancock County Senior Center:  Walk With Ease,  Bingosize, Drums Alive</v>
      </c>
      <c r="G20" s="7"/>
      <c r="H20" s="7"/>
      <c r="I20" s="7"/>
      <c r="L20" s="76"/>
      <c r="M20" s="7"/>
      <c r="P20" s="7"/>
      <c r="Q20" s="76" t="e">
        <f>Overall!#REF!</f>
        <v>#REF!</v>
      </c>
      <c r="R20" s="7"/>
      <c r="S20" s="7"/>
      <c r="T20" s="35">
        <f>Overall!O20</f>
        <v>0</v>
      </c>
      <c r="U20" s="7"/>
      <c r="V20" s="7"/>
      <c r="W20" s="7"/>
      <c r="X20" s="7"/>
      <c r="Y20" s="7"/>
      <c r="Z20" s="7"/>
      <c r="AA20" s="7"/>
      <c r="AB20" s="7"/>
      <c r="AC20" s="38"/>
    </row>
    <row r="21" spans="1:33" s="37" customFormat="1" ht="75" customHeight="1" x14ac:dyDescent="0.25">
      <c r="A21" s="153"/>
      <c r="B21" s="35" t="str">
        <f>Overall!B21</f>
        <v>Henderson County Senior Center:  advocacy, counseling, 
education, friendly visiting, health promotion, outreach, 
public information, recreation, telephoning, transportation,
 information and assistance, nutrition education</v>
      </c>
      <c r="D21" s="35" t="str">
        <f>Overall!D21</f>
        <v>Henderson County Senior Center:  Congregate Meal and Nutrition Information</v>
      </c>
      <c r="E21" s="35" t="str">
        <f>Overall!E21</f>
        <v>Henderson County Senior Center:  Home Delivered Meal Delivery and Nutrition Information</v>
      </c>
      <c r="F21" s="35" t="str">
        <f>Overall!G21</f>
        <v>Henderson County Senior Center:  Walk With Ease,  Bingosize, Drums Alive, Matter of Balance, Silver Sneakers</v>
      </c>
      <c r="G21" s="7"/>
      <c r="H21" s="7"/>
      <c r="I21" s="7"/>
      <c r="J21" s="7"/>
      <c r="K21" s="7"/>
      <c r="L21" s="76"/>
      <c r="M21" s="7"/>
      <c r="P21" s="7"/>
      <c r="Q21" s="76" t="e">
        <f>Overall!#REF!</f>
        <v>#REF!</v>
      </c>
      <c r="R21" s="7"/>
      <c r="S21" s="7"/>
      <c r="T21" s="35">
        <f>Overall!O21</f>
        <v>0</v>
      </c>
      <c r="U21" s="7"/>
      <c r="V21" s="7"/>
      <c r="W21" s="7"/>
      <c r="X21" s="7"/>
      <c r="Y21" s="7"/>
      <c r="Z21" s="7"/>
      <c r="AA21" s="7"/>
      <c r="AB21" s="7"/>
      <c r="AC21" s="38"/>
    </row>
    <row r="22" spans="1:33" s="37" customFormat="1" ht="60" x14ac:dyDescent="0.25">
      <c r="A22" s="153"/>
      <c r="B22" s="35" t="str">
        <f>Overall!B22</f>
        <v>McLean County Senior Center:  advocacy, counseling, 
education, friendly visiting, health promotion, outreach, 
public information, recreation, telephoning, transportation, 
information and assistance, nutrition education</v>
      </c>
      <c r="D22" s="35" t="str">
        <f>Overall!D22</f>
        <v>McLean County Senior Center:  Congregate Meal and Nutrition Information</v>
      </c>
      <c r="E22" s="35" t="str">
        <f>Overall!E22</f>
        <v>McLean County Senior Center:  Home Delivered Meal Delivery and Nutrition Information</v>
      </c>
      <c r="F22" s="35" t="str">
        <f>Overall!G22</f>
        <v>McLean County Senior Center:  Walk With Ease, CDSMP, Bingosize, DSMP, Matter of Balance,</v>
      </c>
      <c r="G22" s="7"/>
      <c r="H22" s="7"/>
      <c r="I22" s="7"/>
      <c r="J22" s="7"/>
      <c r="K22" s="7"/>
      <c r="L22" s="76"/>
      <c r="M22" s="7"/>
      <c r="P22" s="7"/>
      <c r="Q22" s="76" t="e">
        <f>Overall!#REF!</f>
        <v>#REF!</v>
      </c>
      <c r="R22" s="7"/>
      <c r="S22" s="7"/>
      <c r="T22" s="35">
        <f>Overall!O22</f>
        <v>0</v>
      </c>
      <c r="U22" s="7"/>
      <c r="V22" s="7"/>
      <c r="W22" s="7"/>
      <c r="X22" s="7"/>
      <c r="Y22" s="7"/>
      <c r="Z22" s="7"/>
      <c r="AA22" s="7"/>
      <c r="AB22" s="7"/>
      <c r="AC22" s="38"/>
    </row>
    <row r="23" spans="1:33" s="37" customFormat="1" ht="60" x14ac:dyDescent="0.25">
      <c r="A23" s="153"/>
      <c r="B23" s="35" t="str">
        <f>Overall!B23</f>
        <v>Ohio County Senior Center:  advocacy, counseling, 
education, friendly visiting, health promotion, outreach, 
public information, recreation, telephoning, transportation, 
information and assistance, nutrition education</v>
      </c>
      <c r="D23" s="35" t="str">
        <f>Overall!D23</f>
        <v>Ohio County Senior Center:  Congregate Meal and Nutrition Information</v>
      </c>
      <c r="E23" s="35" t="str">
        <f>Overall!E23</f>
        <v>Ohio County Senior Center:  Home Delivered Meal Delivery and Nutrition Information</v>
      </c>
      <c r="F23" s="35" t="str">
        <f>Overall!G23</f>
        <v xml:space="preserve">Ohio County Senior Center:  Walk With Ease, Bingosize, Drums Alive </v>
      </c>
      <c r="G23" s="7"/>
      <c r="H23" s="7"/>
      <c r="I23" s="7"/>
      <c r="J23" s="7"/>
      <c r="K23" s="7"/>
      <c r="L23" s="76"/>
      <c r="M23" s="7"/>
      <c r="P23" s="7"/>
      <c r="Q23" s="76" t="e">
        <f>Overall!#REF!</f>
        <v>#REF!</v>
      </c>
      <c r="R23" s="7"/>
      <c r="S23" s="7"/>
      <c r="T23" s="35">
        <f>Overall!O23</f>
        <v>0</v>
      </c>
      <c r="U23" s="7"/>
      <c r="V23" s="7"/>
      <c r="W23" s="7"/>
      <c r="X23" s="7"/>
      <c r="Y23" s="7"/>
      <c r="Z23" s="7"/>
      <c r="AA23" s="7"/>
      <c r="AB23" s="7"/>
      <c r="AC23" s="38"/>
    </row>
    <row r="24" spans="1:33" s="34" customFormat="1" ht="60" x14ac:dyDescent="0.25">
      <c r="A24" s="153"/>
      <c r="B24" s="35" t="str">
        <f>Overall!B24</f>
        <v>Union  County Senior Center:  advocacy, counseling, 
education, friendly visiting, health promotion, outreach, 
public information, recreation, telephoning, transportation, 
information and assistance, nutrition education</v>
      </c>
      <c r="C24" s="37"/>
      <c r="D24" s="35" t="str">
        <f>Overall!D24</f>
        <v>Union County Senior Center:  Congregate Meal and Nutrition Information</v>
      </c>
      <c r="E24" s="35" t="str">
        <f>Overall!E24</f>
        <v>Union County Senior Center:  Home Delivered Meal Delivery and Nutrition Information</v>
      </c>
      <c r="F24" s="35" t="str">
        <f>Overall!G24</f>
        <v>Union County Senior Center:  Walk With Ease,  Bingosize, Drums Alive</v>
      </c>
      <c r="G24" s="7"/>
      <c r="H24" s="7"/>
      <c r="I24" s="7"/>
      <c r="J24" s="7"/>
      <c r="K24" s="7"/>
      <c r="L24" s="76"/>
      <c r="M24" s="7"/>
      <c r="N24" s="37"/>
      <c r="O24" s="37"/>
      <c r="P24" s="7"/>
      <c r="Q24" s="76" t="e">
        <f>Overall!#REF!</f>
        <v>#REF!</v>
      </c>
      <c r="R24" s="7"/>
      <c r="S24" s="7"/>
      <c r="T24" s="35">
        <f>Overall!O24</f>
        <v>0</v>
      </c>
      <c r="U24" s="7"/>
      <c r="V24" s="7"/>
      <c r="W24" s="7"/>
      <c r="X24" s="7"/>
      <c r="Y24" s="7"/>
      <c r="Z24" s="7"/>
      <c r="AA24" s="7"/>
      <c r="AB24" s="7"/>
      <c r="AC24" s="38"/>
      <c r="AD24" s="37"/>
      <c r="AE24" s="37"/>
      <c r="AF24" s="37"/>
      <c r="AG24" s="37"/>
    </row>
    <row r="25" spans="1:33" s="34" customFormat="1" ht="60" x14ac:dyDescent="0.25">
      <c r="A25" s="153" t="s">
        <v>186</v>
      </c>
      <c r="B25" s="35" t="str">
        <f>Overall!B25</f>
        <v>Webster County Senior Center:  advocacy, counseling, 
education, friendly visiting, health promotion, outreach,
 public information, recreation, telephoning, transportation, 
information and assistance, nutrition education</v>
      </c>
      <c r="C25" s="37"/>
      <c r="D25" s="35" t="str">
        <f>Overall!D25</f>
        <v>Webster County Senior Center:  Congregate Meal and Nutrition Information</v>
      </c>
      <c r="E25" s="35" t="str">
        <f>Overall!E25</f>
        <v>Webster County Senior Center:  Home Delivered Meal Delivery and Nutrition Information</v>
      </c>
      <c r="F25" s="35" t="str">
        <f>Overall!G25</f>
        <v>Webster County Senior Center:  Walk With Ease,  Bingosize, Drums Alive</v>
      </c>
      <c r="G25" s="7"/>
      <c r="H25" s="7"/>
      <c r="I25" s="7"/>
      <c r="J25" s="7"/>
      <c r="K25" s="7"/>
      <c r="L25" s="76"/>
      <c r="M25" s="7"/>
      <c r="N25" s="37"/>
      <c r="O25" s="37"/>
      <c r="P25" s="7"/>
      <c r="Q25" s="76" t="e">
        <f>Overall!#REF!</f>
        <v>#REF!</v>
      </c>
      <c r="R25" s="7"/>
      <c r="S25" s="7"/>
      <c r="T25" s="35">
        <f>Overall!O25</f>
        <v>0</v>
      </c>
      <c r="U25" s="7"/>
      <c r="V25" s="7"/>
      <c r="W25" s="7"/>
      <c r="X25" s="7"/>
      <c r="Y25" s="7"/>
      <c r="Z25" s="7"/>
      <c r="AA25" s="7"/>
      <c r="AB25" s="7"/>
      <c r="AC25" s="38"/>
      <c r="AD25" s="37"/>
      <c r="AE25" s="37"/>
      <c r="AF25" s="37"/>
      <c r="AG25" s="37"/>
    </row>
    <row r="26" spans="1:33" s="34" customFormat="1" x14ac:dyDescent="0.25">
      <c r="A26" s="153"/>
      <c r="B26" s="37" t="str">
        <f>Overall!B26</f>
        <v>Comfort Keepers: Homemaker and Personal Care</v>
      </c>
      <c r="C26" s="37"/>
      <c r="D26" s="35" t="str">
        <f>Overall!D26</f>
        <v>Five Star:  Meal Caterer</v>
      </c>
      <c r="E26" s="35" t="str">
        <f>Overall!E26</f>
        <v>Five Star:  Meal Caterer</v>
      </c>
      <c r="F26" s="35"/>
      <c r="G26" s="7"/>
      <c r="H26" s="7"/>
      <c r="I26" s="7"/>
      <c r="J26" s="7"/>
      <c r="K26" s="7"/>
      <c r="L26" s="76"/>
      <c r="M26" s="7"/>
      <c r="N26" s="37"/>
      <c r="O26" s="37"/>
      <c r="P26" s="7"/>
      <c r="Q26" s="76"/>
      <c r="R26" s="7"/>
      <c r="S26" s="7"/>
      <c r="T26" s="35">
        <f>Overall!O26</f>
        <v>0</v>
      </c>
      <c r="U26" s="7"/>
      <c r="V26" s="7"/>
      <c r="W26" s="7"/>
      <c r="X26" s="7"/>
      <c r="Y26" s="7"/>
      <c r="Z26" s="7"/>
      <c r="AA26" s="7"/>
      <c r="AB26" s="7"/>
      <c r="AC26" s="38"/>
      <c r="AD26" s="37"/>
      <c r="AE26" s="37"/>
      <c r="AF26" s="37"/>
      <c r="AG26" s="37"/>
    </row>
    <row r="27" spans="1:33" s="34" customFormat="1" ht="45" x14ac:dyDescent="0.25">
      <c r="A27" s="37"/>
      <c r="B27" s="37" t="str">
        <f>Overall!B27</f>
        <v>Kentucky Legal Aid: Legal Services</v>
      </c>
      <c r="C27" s="37"/>
      <c r="D27" s="35"/>
      <c r="E27" s="35"/>
      <c r="F27" s="7"/>
      <c r="G27" s="7"/>
      <c r="H27" s="7"/>
      <c r="I27" s="7"/>
      <c r="J27" s="7"/>
      <c r="K27" s="7"/>
      <c r="L27" s="78"/>
      <c r="M27" s="7"/>
      <c r="N27" s="37"/>
      <c r="O27" s="37"/>
      <c r="P27" s="7"/>
      <c r="Q27" s="78"/>
      <c r="R27" s="7"/>
      <c r="S27" s="7"/>
      <c r="T27" s="5" t="str">
        <f>Overall!O27</f>
        <v>Cmfort Keepers: Homemaker, Personal Care, and Respite</v>
      </c>
      <c r="U27" s="7"/>
      <c r="V27" s="7"/>
      <c r="W27" s="7"/>
      <c r="X27" s="7"/>
      <c r="Y27" s="7"/>
      <c r="Z27" s="7"/>
      <c r="AA27" s="7"/>
      <c r="AB27" s="7"/>
      <c r="AC27" s="38"/>
      <c r="AD27" s="37"/>
      <c r="AE27" s="37"/>
      <c r="AF27" s="37"/>
      <c r="AG27" s="37"/>
    </row>
    <row r="28" spans="1:33" ht="45" customHeight="1" x14ac:dyDescent="0.25">
      <c r="A28" s="47"/>
      <c r="B28" s="7"/>
      <c r="C28" s="7"/>
      <c r="D28" s="7"/>
      <c r="E28" s="7"/>
      <c r="F28" s="7"/>
      <c r="G28" s="7"/>
      <c r="H28" s="7"/>
      <c r="I28" s="7"/>
      <c r="J28" s="7"/>
      <c r="K28" s="7"/>
      <c r="L28" s="78"/>
      <c r="M28" s="7"/>
      <c r="N28" s="7"/>
      <c r="O28" s="7"/>
      <c r="P28" s="7"/>
      <c r="Q28" s="78"/>
      <c r="R28" s="7"/>
      <c r="S28" s="7"/>
      <c r="T28" s="35"/>
      <c r="U28" s="7"/>
      <c r="V28" s="7"/>
      <c r="W28" s="7"/>
      <c r="X28" s="7"/>
      <c r="Y28" s="7"/>
      <c r="Z28" s="7"/>
      <c r="AA28" s="7"/>
      <c r="AB28" s="7"/>
      <c r="AC28" s="32"/>
      <c r="AD28" s="7"/>
      <c r="AE28" s="7"/>
      <c r="AF28" s="7"/>
      <c r="AG28" s="7"/>
    </row>
    <row r="29" spans="1:33" x14ac:dyDescent="0.25">
      <c r="A29" s="47"/>
      <c r="B29" s="7"/>
      <c r="C29" s="7"/>
      <c r="D29" s="7"/>
      <c r="E29" s="7"/>
      <c r="F29" s="7"/>
      <c r="G29" s="7"/>
      <c r="H29" s="7"/>
      <c r="I29" s="7"/>
      <c r="J29" s="7"/>
      <c r="K29" s="7"/>
      <c r="L29" s="78"/>
      <c r="M29" s="7"/>
      <c r="N29" s="7"/>
      <c r="O29" s="7"/>
      <c r="P29" s="7"/>
      <c r="Q29" s="78"/>
      <c r="R29" s="7"/>
      <c r="S29" s="7"/>
      <c r="T29" s="7"/>
      <c r="U29" s="7"/>
      <c r="V29" s="7"/>
      <c r="W29" s="7"/>
      <c r="X29" s="7"/>
      <c r="Y29" s="7"/>
      <c r="Z29" s="7"/>
      <c r="AA29" s="7"/>
      <c r="AB29" s="7"/>
      <c r="AC29" s="32"/>
      <c r="AD29" s="7"/>
      <c r="AE29" s="7"/>
      <c r="AF29" s="7"/>
      <c r="AG29" s="7"/>
    </row>
    <row r="30" spans="1:33" s="7" customFormat="1" x14ac:dyDescent="0.25">
      <c r="A30" s="47"/>
      <c r="L30" s="78"/>
      <c r="Q30" s="78"/>
      <c r="AC30" s="32"/>
    </row>
    <row r="31" spans="1:33" x14ac:dyDescent="0.25">
      <c r="A31" s="47"/>
      <c r="B31" s="7"/>
      <c r="C31" s="7"/>
      <c r="D31" s="7"/>
      <c r="E31" s="7"/>
      <c r="F31" s="7"/>
      <c r="G31" s="7"/>
      <c r="H31" s="7"/>
      <c r="I31" s="7"/>
      <c r="J31" s="7"/>
      <c r="K31" s="7"/>
      <c r="L31" s="78"/>
      <c r="M31" s="7"/>
      <c r="N31" s="7"/>
      <c r="O31" s="7"/>
      <c r="P31" s="7"/>
      <c r="Q31" s="78"/>
      <c r="R31" s="7"/>
      <c r="S31" s="7"/>
      <c r="T31" s="7"/>
      <c r="U31" s="7"/>
      <c r="V31" s="7"/>
      <c r="W31" s="7"/>
      <c r="X31" s="7"/>
      <c r="Y31" s="7"/>
      <c r="Z31" s="7"/>
      <c r="AA31" s="7"/>
      <c r="AB31" s="7"/>
    </row>
    <row r="32" spans="1:33" s="7" customFormat="1" ht="15" customHeight="1" x14ac:dyDescent="0.25">
      <c r="A32" s="153" t="s">
        <v>189</v>
      </c>
      <c r="L32" s="78"/>
      <c r="Q32" s="78"/>
      <c r="AC32" s="32"/>
    </row>
    <row r="33" spans="1:29" s="7" customFormat="1" x14ac:dyDescent="0.25">
      <c r="A33" s="153"/>
      <c r="L33" s="78"/>
      <c r="Q33" s="78"/>
      <c r="AC33" s="32"/>
    </row>
    <row r="34" spans="1:29" s="7" customFormat="1" x14ac:dyDescent="0.25">
      <c r="A34" s="153"/>
      <c r="L34" s="78"/>
      <c r="Q34" s="78"/>
      <c r="AC34" s="32"/>
    </row>
    <row r="35" spans="1:29" s="7" customFormat="1" x14ac:dyDescent="0.25">
      <c r="A35" s="153"/>
      <c r="L35" s="78"/>
      <c r="Q35" s="78"/>
      <c r="AC35" s="32"/>
    </row>
    <row r="36" spans="1:29" s="7" customFormat="1" x14ac:dyDescent="0.25">
      <c r="A36" s="153"/>
      <c r="L36" s="78"/>
      <c r="Q36" s="78"/>
      <c r="AC36" s="32"/>
    </row>
    <row r="37" spans="1:29" s="7" customFormat="1" x14ac:dyDescent="0.25">
      <c r="A37" s="153"/>
      <c r="L37" s="78"/>
      <c r="Q37" s="78"/>
      <c r="AC37" s="32"/>
    </row>
    <row r="38" spans="1:29" s="7" customFormat="1" x14ac:dyDescent="0.25">
      <c r="A38" s="153"/>
      <c r="L38" s="78"/>
      <c r="Q38" s="78"/>
      <c r="AC38" s="32"/>
    </row>
    <row r="39" spans="1:29" s="7" customFormat="1" x14ac:dyDescent="0.25">
      <c r="A39" s="153"/>
      <c r="L39" s="78"/>
      <c r="Q39" s="78"/>
      <c r="AC39" s="32"/>
    </row>
    <row r="40" spans="1:29" s="7" customFormat="1" x14ac:dyDescent="0.25">
      <c r="A40" s="153"/>
      <c r="L40" s="78"/>
      <c r="Q40" s="78"/>
      <c r="AC40" s="32"/>
    </row>
    <row r="41" spans="1:29" s="7" customFormat="1" x14ac:dyDescent="0.25">
      <c r="A41" s="153"/>
      <c r="L41" s="78"/>
      <c r="Q41" s="78"/>
      <c r="AC41" s="32"/>
    </row>
    <row r="42" spans="1:29" s="7" customFormat="1" x14ac:dyDescent="0.25">
      <c r="A42" s="153"/>
      <c r="L42" s="78"/>
      <c r="Q42" s="78"/>
      <c r="AC42" s="32"/>
    </row>
    <row r="43" spans="1:29" s="7" customFormat="1" x14ac:dyDescent="0.25">
      <c r="A43" s="153"/>
      <c r="L43" s="78"/>
      <c r="Q43" s="78"/>
      <c r="AC43" s="32"/>
    </row>
    <row r="44" spans="1:29" s="7" customFormat="1" x14ac:dyDescent="0.25">
      <c r="A44" s="153"/>
      <c r="L44" s="78"/>
      <c r="Q44" s="78"/>
      <c r="AC44" s="32"/>
    </row>
    <row r="45" spans="1:29" s="7" customFormat="1" x14ac:dyDescent="0.25">
      <c r="A45" s="153"/>
      <c r="L45" s="78"/>
      <c r="Q45" s="78"/>
      <c r="AC45" s="32"/>
    </row>
    <row r="46" spans="1:29" s="7" customFormat="1" x14ac:dyDescent="0.25">
      <c r="A46" s="153"/>
      <c r="L46" s="78"/>
      <c r="Q46" s="78"/>
      <c r="AC46" s="32"/>
    </row>
    <row r="47" spans="1:29" s="7" customFormat="1" x14ac:dyDescent="0.25">
      <c r="A47" s="153"/>
      <c r="L47" s="78"/>
      <c r="Q47" s="78"/>
      <c r="AC47" s="32"/>
    </row>
    <row r="48" spans="1:29" s="7" customFormat="1" x14ac:dyDescent="0.25">
      <c r="A48" s="153"/>
      <c r="L48" s="78"/>
      <c r="Q48" s="78"/>
      <c r="AC48" s="32"/>
    </row>
    <row r="49" spans="1:29" s="7" customFormat="1" x14ac:dyDescent="0.25">
      <c r="A49" s="153"/>
      <c r="L49" s="78"/>
      <c r="Q49" s="78"/>
      <c r="AC49" s="32"/>
    </row>
    <row r="50" spans="1:29" s="7" customFormat="1" x14ac:dyDescent="0.25">
      <c r="A50" s="153"/>
      <c r="L50" s="78"/>
      <c r="Q50" s="78"/>
      <c r="AC50" s="32"/>
    </row>
    <row r="51" spans="1:29" s="7" customFormat="1" x14ac:dyDescent="0.25">
      <c r="A51" s="153"/>
      <c r="L51" s="78"/>
      <c r="Q51" s="78"/>
      <c r="AC51" s="32"/>
    </row>
    <row r="52" spans="1:29" s="7" customFormat="1" x14ac:dyDescent="0.25">
      <c r="A52" s="153"/>
      <c r="L52" s="78"/>
      <c r="Q52" s="78"/>
      <c r="AC52" s="32"/>
    </row>
    <row r="53" spans="1:29" s="7" customFormat="1" x14ac:dyDescent="0.25">
      <c r="A53" s="153"/>
      <c r="L53" s="78"/>
      <c r="Q53" s="78"/>
      <c r="AC53" s="32"/>
    </row>
    <row r="54" spans="1:29" s="7" customFormat="1" x14ac:dyDescent="0.25">
      <c r="A54" s="153"/>
      <c r="L54" s="78"/>
      <c r="Q54" s="78"/>
      <c r="AC54" s="32"/>
    </row>
    <row r="55" spans="1:29" s="7" customFormat="1" x14ac:dyDescent="0.25">
      <c r="A55" s="153"/>
      <c r="L55" s="78"/>
      <c r="Q55" s="78"/>
      <c r="AC55" s="32"/>
    </row>
    <row r="56" spans="1:29" s="7" customFormat="1" x14ac:dyDescent="0.25">
      <c r="A56" s="153"/>
      <c r="L56" s="78"/>
      <c r="Q56" s="78"/>
      <c r="AC56" s="32"/>
    </row>
    <row r="57" spans="1:29" s="7" customFormat="1" x14ac:dyDescent="0.25">
      <c r="A57" s="153"/>
      <c r="L57" s="78"/>
      <c r="Q57" s="78"/>
      <c r="AC57" s="32"/>
    </row>
    <row r="58" spans="1:29" s="7" customFormat="1" x14ac:dyDescent="0.25">
      <c r="A58" s="153"/>
      <c r="L58" s="78"/>
      <c r="Q58" s="78"/>
      <c r="AC58" s="32"/>
    </row>
    <row r="59" spans="1:29" s="7" customFormat="1" x14ac:dyDescent="0.25">
      <c r="A59" s="153"/>
      <c r="L59" s="78"/>
      <c r="Q59" s="78"/>
      <c r="AC59" s="32"/>
    </row>
    <row r="60" spans="1:29" x14ac:dyDescent="0.25">
      <c r="A60" s="47"/>
      <c r="B60" s="7"/>
      <c r="C60" s="7"/>
      <c r="D60" s="7"/>
      <c r="E60" s="7"/>
      <c r="F60" s="7"/>
      <c r="G60" s="7"/>
      <c r="H60" s="7"/>
      <c r="I60" s="7"/>
      <c r="J60" s="7"/>
      <c r="K60" s="7"/>
      <c r="L60" s="78"/>
      <c r="M60" s="7"/>
      <c r="N60" s="7"/>
      <c r="O60" s="7"/>
      <c r="P60" s="7"/>
      <c r="Q60" s="78"/>
      <c r="R60" s="7"/>
      <c r="S60" s="7"/>
      <c r="T60" s="7"/>
      <c r="U60" s="7"/>
      <c r="V60" s="7"/>
      <c r="W60" s="7"/>
      <c r="X60" s="7"/>
      <c r="Y60" s="7"/>
      <c r="Z60" s="7"/>
      <c r="AA60" s="7"/>
      <c r="AB60" s="7"/>
    </row>
    <row r="61" spans="1:29" s="7" customFormat="1" ht="15" customHeight="1" x14ac:dyDescent="0.25">
      <c r="A61" s="5" t="s">
        <v>253</v>
      </c>
      <c r="B61" s="55"/>
      <c r="H61" s="50"/>
      <c r="I61" s="50"/>
      <c r="J61" s="53" t="s">
        <v>254</v>
      </c>
      <c r="K61" s="53" t="s">
        <v>254</v>
      </c>
      <c r="L61" s="78"/>
      <c r="Q61" s="112"/>
      <c r="R61" s="80" t="s">
        <v>254</v>
      </c>
      <c r="S61" s="50"/>
      <c r="U61" s="50"/>
      <c r="V61" s="53" t="s">
        <v>254</v>
      </c>
      <c r="W61" s="53"/>
      <c r="X61" s="53" t="s">
        <v>254</v>
      </c>
      <c r="Y61" s="50">
        <v>89</v>
      </c>
      <c r="Z61" s="53" t="s">
        <v>254</v>
      </c>
      <c r="AA61" s="50">
        <v>125</v>
      </c>
      <c r="AB61" s="53" t="s">
        <v>254</v>
      </c>
      <c r="AC61" s="32"/>
    </row>
    <row r="62" spans="1:29" s="7" customFormat="1" x14ac:dyDescent="0.25">
      <c r="A62" s="5" t="s">
        <v>256</v>
      </c>
      <c r="B62" s="41"/>
      <c r="H62" s="50"/>
      <c r="I62" s="50"/>
      <c r="J62" s="53" t="s">
        <v>254</v>
      </c>
      <c r="K62" s="53" t="s">
        <v>254</v>
      </c>
      <c r="L62" s="78"/>
      <c r="Q62" s="78"/>
      <c r="R62" s="80" t="s">
        <v>254</v>
      </c>
      <c r="S62" s="50"/>
      <c r="U62" s="50"/>
      <c r="V62" s="53" t="s">
        <v>254</v>
      </c>
      <c r="W62" s="53"/>
      <c r="X62" s="53" t="s">
        <v>254</v>
      </c>
      <c r="Y62" s="50">
        <v>89</v>
      </c>
      <c r="Z62" s="53" t="s">
        <v>254</v>
      </c>
      <c r="AA62" s="50">
        <v>125</v>
      </c>
      <c r="AB62" s="53" t="s">
        <v>254</v>
      </c>
      <c r="AC62" s="32"/>
    </row>
    <row r="63" spans="1:29" s="7" customFormat="1" x14ac:dyDescent="0.25">
      <c r="A63" s="5" t="s">
        <v>258</v>
      </c>
      <c r="B63" s="80" t="s">
        <v>290</v>
      </c>
      <c r="C63" s="7" t="s">
        <v>156</v>
      </c>
      <c r="D63" s="7">
        <v>0</v>
      </c>
      <c r="E63" s="42" t="s">
        <v>299</v>
      </c>
      <c r="F63" s="7">
        <v>0</v>
      </c>
      <c r="G63" s="7">
        <v>17</v>
      </c>
      <c r="H63" s="53" t="s">
        <v>301</v>
      </c>
      <c r="I63" s="53" t="s">
        <v>301</v>
      </c>
      <c r="J63" s="53" t="s">
        <v>254</v>
      </c>
      <c r="K63" s="53" t="s">
        <v>254</v>
      </c>
      <c r="L63" s="78"/>
      <c r="M63" s="7">
        <v>6</v>
      </c>
      <c r="P63" s="80" t="s">
        <v>254</v>
      </c>
      <c r="Q63" s="78"/>
      <c r="R63" s="80" t="s">
        <v>254</v>
      </c>
      <c r="S63" s="50">
        <v>0</v>
      </c>
      <c r="T63" s="42"/>
      <c r="U63" s="53" t="s">
        <v>254</v>
      </c>
      <c r="V63" s="53" t="s">
        <v>254</v>
      </c>
      <c r="W63" s="53" t="s">
        <v>254</v>
      </c>
      <c r="X63" s="53" t="s">
        <v>254</v>
      </c>
      <c r="Y63" s="53" t="s">
        <v>254</v>
      </c>
      <c r="Z63" s="53" t="s">
        <v>254</v>
      </c>
      <c r="AA63" s="53" t="s">
        <v>254</v>
      </c>
      <c r="AB63" s="53" t="s">
        <v>254</v>
      </c>
      <c r="AC63" s="32"/>
    </row>
    <row r="64" spans="1:29" x14ac:dyDescent="0.25">
      <c r="A64" s="5"/>
      <c r="B64" s="7"/>
      <c r="C64" s="7"/>
      <c r="D64" s="7"/>
      <c r="E64" s="7"/>
      <c r="F64" s="7"/>
      <c r="G64" s="7"/>
      <c r="H64" s="7"/>
      <c r="I64" s="7"/>
      <c r="J64" s="7"/>
      <c r="K64" s="7"/>
      <c r="L64" s="7"/>
      <c r="M64" s="7"/>
      <c r="N64" s="7"/>
      <c r="O64" s="7"/>
      <c r="P64" s="7"/>
      <c r="Q64" s="7"/>
      <c r="R64" s="7"/>
      <c r="S64" s="7"/>
      <c r="T64" s="5"/>
      <c r="U64" s="7"/>
      <c r="V64" s="7"/>
      <c r="W64" s="7"/>
      <c r="X64" s="7"/>
      <c r="Y64" s="7"/>
      <c r="Z64" s="7"/>
      <c r="AA64" s="7"/>
      <c r="AB64" s="7"/>
    </row>
    <row r="65" spans="1:32" s="7" customFormat="1" ht="46.5" customHeight="1" x14ac:dyDescent="0.25">
      <c r="A65" s="7" t="s">
        <v>261</v>
      </c>
      <c r="B65" s="85"/>
      <c r="C65" s="85"/>
      <c r="D65" s="85"/>
      <c r="E65" s="85"/>
      <c r="F65" s="85"/>
      <c r="G65" s="85"/>
      <c r="H65" s="85"/>
      <c r="I65" s="85"/>
      <c r="J65" s="85"/>
      <c r="K65" s="85"/>
      <c r="L65" s="85"/>
      <c r="M65" s="85"/>
      <c r="P65" s="86"/>
      <c r="Q65" s="85"/>
      <c r="R65" s="85"/>
      <c r="S65" s="85"/>
      <c r="T65" s="85"/>
      <c r="U65" s="85"/>
      <c r="V65" s="85"/>
      <c r="W65" s="85"/>
      <c r="X65" s="85"/>
      <c r="Y65" s="85"/>
      <c r="Z65" s="85"/>
      <c r="AA65" s="85"/>
      <c r="AB65" s="85"/>
      <c r="AC65" s="32" t="s">
        <v>262</v>
      </c>
      <c r="AD65" s="7" t="s">
        <v>262</v>
      </c>
      <c r="AE65" s="7" t="s">
        <v>262</v>
      </c>
      <c r="AF65" s="60"/>
    </row>
    <row r="66" spans="1:32" x14ac:dyDescent="0.25">
      <c r="A66" s="5"/>
      <c r="B66" s="7"/>
      <c r="C66" s="7"/>
      <c r="D66" s="7"/>
      <c r="E66" s="7"/>
      <c r="F66" s="7"/>
      <c r="G66" s="7"/>
      <c r="H66" s="7"/>
      <c r="I66" s="7"/>
      <c r="J66" s="7"/>
      <c r="K66" s="7"/>
      <c r="L66" s="7"/>
      <c r="M66" s="7"/>
      <c r="N66" s="7"/>
      <c r="O66" s="7"/>
      <c r="P66" s="7"/>
      <c r="Q66" s="7"/>
      <c r="R66" s="7"/>
      <c r="S66" s="7"/>
      <c r="T66" s="7"/>
      <c r="U66" s="7"/>
      <c r="V66" s="7"/>
      <c r="W66" s="7"/>
      <c r="X66" s="7"/>
      <c r="Y66" s="7"/>
      <c r="Z66" s="7"/>
      <c r="AA66" s="7"/>
      <c r="AB66" s="7"/>
    </row>
    <row r="67" spans="1:32" x14ac:dyDescent="0.25">
      <c r="A67" s="5"/>
      <c r="B67" s="7"/>
      <c r="C67" s="7"/>
      <c r="D67" s="7"/>
      <c r="E67" s="7"/>
      <c r="F67" s="7"/>
      <c r="G67" s="7"/>
      <c r="H67" s="7"/>
      <c r="I67" s="7"/>
      <c r="J67" s="7"/>
      <c r="K67" s="7"/>
      <c r="L67" s="7"/>
      <c r="M67" s="7"/>
      <c r="N67" s="7"/>
      <c r="O67" s="7"/>
      <c r="P67" s="7"/>
      <c r="Q67" s="7"/>
      <c r="R67" s="7"/>
      <c r="S67" s="7"/>
      <c r="T67" s="7"/>
      <c r="U67" s="7"/>
      <c r="V67" s="7"/>
      <c r="W67" s="7"/>
      <c r="X67" s="7"/>
      <c r="Y67" s="7"/>
      <c r="Z67" s="7"/>
      <c r="AA67" s="7"/>
      <c r="AB67" s="7"/>
    </row>
    <row r="68" spans="1:32" x14ac:dyDescent="0.25">
      <c r="A68" s="5"/>
      <c r="B68" s="7"/>
      <c r="C68" s="7"/>
      <c r="D68" s="7"/>
      <c r="E68" s="7"/>
      <c r="F68" s="7"/>
      <c r="G68" s="7"/>
      <c r="H68" s="7"/>
      <c r="I68" s="7"/>
      <c r="J68" s="7"/>
      <c r="K68" s="7"/>
      <c r="L68" s="7"/>
      <c r="M68" s="7"/>
      <c r="N68" s="7"/>
      <c r="O68" s="7"/>
      <c r="P68" s="7"/>
      <c r="Q68" s="7"/>
      <c r="R68" s="7"/>
      <c r="S68" s="7"/>
      <c r="T68" s="7"/>
      <c r="U68" s="7"/>
      <c r="V68" s="7"/>
      <c r="W68" s="7"/>
      <c r="X68" s="7"/>
      <c r="Y68" s="7"/>
      <c r="Z68" s="7"/>
      <c r="AA68" s="7"/>
      <c r="AB68" s="7"/>
    </row>
    <row r="69" spans="1:32" x14ac:dyDescent="0.25">
      <c r="A69" s="5"/>
      <c r="B69" s="7"/>
      <c r="C69" s="7"/>
      <c r="D69" s="7"/>
      <c r="E69" s="7"/>
      <c r="F69" s="7"/>
      <c r="G69" s="7"/>
      <c r="H69" s="7"/>
      <c r="I69" s="7"/>
      <c r="J69" s="7"/>
      <c r="K69" s="7"/>
      <c r="L69" s="7"/>
      <c r="M69" s="7"/>
      <c r="N69" s="7"/>
      <c r="O69" s="7"/>
      <c r="P69" s="7"/>
      <c r="Q69" s="7"/>
      <c r="R69" s="7"/>
      <c r="S69" s="7"/>
      <c r="T69" s="7"/>
      <c r="U69" s="7"/>
      <c r="V69" s="7"/>
      <c r="W69" s="7"/>
      <c r="X69" s="7"/>
      <c r="Y69" s="7"/>
      <c r="Z69" s="7"/>
      <c r="AA69" s="7"/>
      <c r="AB69" s="7"/>
    </row>
    <row r="70" spans="1:32" x14ac:dyDescent="0.25">
      <c r="A70" s="5"/>
      <c r="B70" s="7"/>
      <c r="C70" s="7"/>
      <c r="D70" s="7"/>
      <c r="E70" s="7"/>
      <c r="F70" s="7"/>
      <c r="G70" s="7"/>
      <c r="H70" s="7"/>
      <c r="I70" s="7"/>
      <c r="J70" s="7"/>
      <c r="K70" s="7"/>
      <c r="L70" s="7"/>
      <c r="M70" s="7"/>
      <c r="N70" s="7"/>
      <c r="O70" s="7"/>
      <c r="P70" s="7"/>
      <c r="Q70" s="7"/>
      <c r="R70" s="7"/>
      <c r="S70" s="7"/>
      <c r="T70" s="7"/>
      <c r="U70" s="7"/>
      <c r="V70" s="7"/>
      <c r="W70" s="7"/>
      <c r="X70" s="7"/>
      <c r="Y70" s="7"/>
      <c r="Z70" s="7"/>
      <c r="AA70" s="7"/>
      <c r="AB70" s="7"/>
    </row>
    <row r="71" spans="1:32" x14ac:dyDescent="0.25">
      <c r="A71" s="5"/>
      <c r="B71" s="7"/>
      <c r="C71" s="7"/>
      <c r="D71" s="7"/>
      <c r="E71" s="7"/>
      <c r="F71" s="7"/>
      <c r="G71" s="7"/>
      <c r="H71" s="7"/>
      <c r="I71" s="7"/>
      <c r="J71" s="7"/>
      <c r="K71" s="7"/>
      <c r="L71" s="7"/>
      <c r="M71" s="7"/>
      <c r="N71" s="7"/>
      <c r="O71" s="7"/>
      <c r="P71" s="7"/>
      <c r="Q71" s="7"/>
      <c r="R71" s="7"/>
      <c r="S71" s="7"/>
      <c r="T71" s="7"/>
      <c r="U71" s="7"/>
      <c r="V71" s="7"/>
      <c r="W71" s="7"/>
      <c r="X71" s="7"/>
      <c r="Y71" s="7"/>
      <c r="Z71" s="7"/>
      <c r="AA71" s="7"/>
      <c r="AB71" s="7"/>
    </row>
    <row r="72" spans="1:32" x14ac:dyDescent="0.25">
      <c r="A72" s="5"/>
      <c r="B72" s="7"/>
      <c r="C72" s="7"/>
      <c r="D72" s="7"/>
      <c r="E72" s="7"/>
      <c r="F72" s="7"/>
      <c r="G72" s="7"/>
      <c r="H72" s="7"/>
      <c r="I72" s="7"/>
      <c r="J72" s="7"/>
      <c r="K72" s="7"/>
      <c r="L72" s="7"/>
      <c r="M72" s="7"/>
      <c r="N72" s="7"/>
      <c r="O72" s="7"/>
      <c r="P72" s="7"/>
      <c r="Q72" s="7"/>
      <c r="R72" s="7"/>
      <c r="S72" s="7"/>
      <c r="T72" s="7"/>
      <c r="U72" s="7"/>
      <c r="V72" s="7"/>
      <c r="W72" s="7"/>
      <c r="X72" s="7"/>
      <c r="Y72" s="7"/>
      <c r="Z72" s="7"/>
      <c r="AA72" s="7"/>
      <c r="AB72" s="7"/>
    </row>
    <row r="73" spans="1:32" x14ac:dyDescent="0.25">
      <c r="A73" s="5"/>
      <c r="B73" s="7"/>
      <c r="C73" s="7"/>
      <c r="D73" s="7"/>
      <c r="E73" s="7"/>
      <c r="F73" s="7"/>
      <c r="G73" s="7"/>
      <c r="H73" s="7"/>
      <c r="I73" s="7"/>
      <c r="J73" s="7"/>
      <c r="K73" s="7"/>
      <c r="L73" s="7"/>
      <c r="M73" s="7"/>
      <c r="N73" s="7"/>
      <c r="O73" s="7"/>
      <c r="P73" s="7"/>
      <c r="Q73" s="7"/>
      <c r="R73" s="7"/>
      <c r="S73" s="7"/>
      <c r="T73" s="7"/>
      <c r="U73" s="7"/>
      <c r="V73" s="7"/>
      <c r="W73" s="7"/>
      <c r="X73" s="7"/>
      <c r="Y73" s="7"/>
      <c r="Z73" s="7"/>
      <c r="AA73" s="7"/>
      <c r="AB73" s="7"/>
    </row>
    <row r="74" spans="1:32" x14ac:dyDescent="0.25">
      <c r="A74" s="5"/>
      <c r="B74" s="7"/>
      <c r="C74" s="7"/>
      <c r="D74" s="7"/>
      <c r="E74" s="7"/>
      <c r="F74" s="7"/>
      <c r="G74" s="7"/>
      <c r="H74" s="7"/>
      <c r="I74" s="7"/>
      <c r="J74" s="7"/>
      <c r="K74" s="7"/>
      <c r="L74" s="7"/>
      <c r="M74" s="7"/>
      <c r="N74" s="7"/>
      <c r="O74" s="7"/>
      <c r="P74" s="7"/>
      <c r="Q74" s="7"/>
      <c r="R74" s="7"/>
      <c r="S74" s="7"/>
      <c r="T74" s="7"/>
      <c r="U74" s="7"/>
      <c r="V74" s="7"/>
      <c r="W74" s="7"/>
      <c r="X74" s="7"/>
      <c r="Y74" s="7"/>
      <c r="Z74" s="7"/>
      <c r="AA74" s="7"/>
      <c r="AB74" s="7"/>
    </row>
    <row r="75" spans="1:32" x14ac:dyDescent="0.25">
      <c r="A75" s="5"/>
      <c r="B75" s="7"/>
      <c r="C75" s="7"/>
      <c r="D75" s="7"/>
      <c r="E75" s="7"/>
      <c r="F75" s="7"/>
      <c r="G75" s="7"/>
      <c r="H75" s="7"/>
      <c r="I75" s="7"/>
      <c r="J75" s="7"/>
      <c r="K75" s="7"/>
      <c r="L75" s="7"/>
      <c r="M75" s="7"/>
      <c r="N75" s="7"/>
      <c r="O75" s="7"/>
      <c r="P75" s="7"/>
      <c r="Q75" s="7"/>
      <c r="R75" s="7"/>
      <c r="S75" s="7"/>
      <c r="T75" s="7"/>
      <c r="U75" s="7"/>
      <c r="V75" s="7"/>
      <c r="W75" s="7"/>
      <c r="X75" s="7"/>
      <c r="Y75" s="7"/>
      <c r="Z75" s="7"/>
      <c r="AA75" s="7"/>
      <c r="AB75" s="7"/>
    </row>
    <row r="76" spans="1:32" x14ac:dyDescent="0.25">
      <c r="A76" s="5"/>
      <c r="B76" s="7"/>
      <c r="C76" s="7"/>
      <c r="D76" s="7"/>
      <c r="E76" s="7"/>
      <c r="F76" s="7"/>
      <c r="G76" s="7"/>
      <c r="H76" s="7"/>
      <c r="I76" s="7"/>
      <c r="J76" s="7"/>
      <c r="K76" s="7"/>
      <c r="L76" s="7"/>
      <c r="M76" s="7"/>
      <c r="N76" s="7"/>
      <c r="O76" s="7"/>
      <c r="P76" s="7"/>
      <c r="Q76" s="7"/>
      <c r="R76" s="7"/>
      <c r="S76" s="7"/>
      <c r="T76" s="7"/>
      <c r="U76" s="7"/>
      <c r="V76" s="7"/>
      <c r="W76" s="7"/>
      <c r="X76" s="7"/>
      <c r="Y76" s="7"/>
      <c r="Z76" s="7"/>
      <c r="AA76" s="7"/>
      <c r="AB76" s="7"/>
    </row>
    <row r="77" spans="1:32" x14ac:dyDescent="0.25">
      <c r="A77" s="5"/>
      <c r="B77" s="7"/>
      <c r="C77" s="7"/>
      <c r="D77" s="7"/>
      <c r="E77" s="7"/>
      <c r="F77" s="7"/>
      <c r="G77" s="7"/>
      <c r="H77" s="7"/>
      <c r="I77" s="7"/>
      <c r="J77" s="7"/>
      <c r="K77" s="7"/>
      <c r="L77" s="7"/>
      <c r="M77" s="7"/>
      <c r="N77" s="7"/>
      <c r="O77" s="7"/>
      <c r="P77" s="7"/>
      <c r="Q77" s="7"/>
      <c r="R77" s="7"/>
      <c r="S77" s="7"/>
      <c r="T77" s="7"/>
      <c r="U77" s="7"/>
      <c r="V77" s="7"/>
      <c r="W77" s="7"/>
      <c r="X77" s="7"/>
      <c r="Y77" s="7"/>
      <c r="Z77" s="7"/>
      <c r="AA77" s="7"/>
      <c r="AB77" s="7"/>
    </row>
    <row r="78" spans="1:32" x14ac:dyDescent="0.25">
      <c r="A78" s="5"/>
      <c r="B78" s="7"/>
      <c r="C78" s="7"/>
      <c r="D78" s="7"/>
      <c r="E78" s="7"/>
      <c r="F78" s="7"/>
      <c r="G78" s="7"/>
      <c r="H78" s="7"/>
      <c r="I78" s="7"/>
      <c r="J78" s="7"/>
      <c r="K78" s="7"/>
      <c r="L78" s="7"/>
      <c r="M78" s="7"/>
      <c r="N78" s="7"/>
      <c r="O78" s="7"/>
      <c r="P78" s="7"/>
      <c r="Q78" s="7"/>
      <c r="R78" s="7"/>
      <c r="S78" s="7"/>
      <c r="T78" s="7"/>
      <c r="U78" s="7"/>
      <c r="V78" s="7"/>
      <c r="W78" s="7"/>
      <c r="X78" s="7"/>
      <c r="Y78" s="7"/>
      <c r="Z78" s="7"/>
      <c r="AA78" s="7"/>
      <c r="AB78" s="7"/>
    </row>
    <row r="79" spans="1:32" x14ac:dyDescent="0.25">
      <c r="A79" s="5"/>
      <c r="B79" s="7"/>
      <c r="C79" s="7"/>
      <c r="D79" s="7"/>
      <c r="E79" s="7"/>
      <c r="F79" s="7"/>
      <c r="G79" s="7"/>
      <c r="H79" s="7"/>
      <c r="I79" s="7"/>
      <c r="J79" s="7"/>
      <c r="K79" s="7"/>
      <c r="L79" s="7"/>
      <c r="M79" s="7"/>
      <c r="N79" s="7"/>
      <c r="O79" s="7"/>
      <c r="P79" s="7"/>
      <c r="Q79" s="7"/>
      <c r="R79" s="7"/>
      <c r="S79" s="7"/>
      <c r="T79" s="7"/>
      <c r="U79" s="7"/>
      <c r="V79" s="7"/>
      <c r="W79" s="7"/>
      <c r="X79" s="7"/>
      <c r="Y79" s="7"/>
      <c r="Z79" s="7"/>
      <c r="AA79" s="7"/>
      <c r="AB79" s="7"/>
    </row>
    <row r="80" spans="1:32" x14ac:dyDescent="0.25">
      <c r="A80" s="5"/>
      <c r="B80" s="7"/>
      <c r="C80" s="7"/>
      <c r="D80" s="7"/>
      <c r="E80" s="7"/>
      <c r="F80" s="7"/>
      <c r="G80" s="7"/>
      <c r="H80" s="7"/>
      <c r="I80" s="7"/>
      <c r="J80" s="7"/>
      <c r="K80" s="7"/>
      <c r="L80" s="7"/>
      <c r="M80" s="7"/>
      <c r="N80" s="7"/>
      <c r="O80" s="7"/>
      <c r="P80" s="7"/>
      <c r="Q80" s="7"/>
      <c r="R80" s="7"/>
      <c r="S80" s="7"/>
      <c r="T80" s="7"/>
      <c r="U80" s="7"/>
      <c r="V80" s="7"/>
      <c r="W80" s="7"/>
      <c r="X80" s="7"/>
      <c r="Y80" s="7"/>
      <c r="Z80" s="7"/>
      <c r="AA80" s="7"/>
      <c r="AB80" s="7"/>
    </row>
    <row r="81" spans="1:28" x14ac:dyDescent="0.25">
      <c r="A81" s="5"/>
      <c r="B81" s="7"/>
      <c r="C81" s="7"/>
      <c r="D81" s="7"/>
      <c r="E81" s="7"/>
      <c r="F81" s="7"/>
      <c r="G81" s="7"/>
      <c r="H81" s="7"/>
      <c r="I81" s="7"/>
      <c r="J81" s="7"/>
      <c r="K81" s="7"/>
      <c r="L81" s="7"/>
      <c r="M81" s="7"/>
      <c r="N81" s="7"/>
      <c r="O81" s="7"/>
      <c r="P81" s="7"/>
      <c r="Q81" s="7"/>
      <c r="R81" s="7"/>
      <c r="S81" s="7"/>
      <c r="T81" s="7"/>
      <c r="U81" s="7"/>
      <c r="V81" s="7"/>
      <c r="W81" s="7"/>
      <c r="X81" s="7"/>
      <c r="Y81" s="7"/>
      <c r="Z81" s="7"/>
      <c r="AA81" s="7"/>
      <c r="AB81" s="7"/>
    </row>
    <row r="82" spans="1:28" x14ac:dyDescent="0.25">
      <c r="A82" s="5"/>
      <c r="B82" s="7"/>
      <c r="C82" s="7"/>
      <c r="D82" s="7"/>
      <c r="E82" s="7"/>
      <c r="F82" s="7"/>
      <c r="G82" s="7"/>
      <c r="H82" s="7"/>
      <c r="I82" s="7"/>
      <c r="J82" s="7"/>
      <c r="K82" s="7"/>
      <c r="L82" s="7"/>
      <c r="M82" s="7"/>
      <c r="N82" s="7"/>
      <c r="O82" s="7"/>
      <c r="P82" s="7"/>
      <c r="Q82" s="7"/>
      <c r="R82" s="7"/>
      <c r="S82" s="7"/>
      <c r="T82" s="7"/>
      <c r="U82" s="7"/>
      <c r="V82" s="7"/>
      <c r="W82" s="7"/>
      <c r="X82" s="7"/>
      <c r="Y82" s="7"/>
      <c r="Z82" s="7"/>
      <c r="AA82" s="7"/>
      <c r="AB82" s="7"/>
    </row>
    <row r="83" spans="1:28" x14ac:dyDescent="0.25">
      <c r="A83" s="5"/>
      <c r="B83" s="7"/>
      <c r="C83" s="7"/>
      <c r="D83" s="7"/>
      <c r="E83" s="7"/>
      <c r="F83" s="7"/>
      <c r="G83" s="7"/>
      <c r="H83" s="7"/>
      <c r="I83" s="7"/>
      <c r="J83" s="7"/>
      <c r="K83" s="7"/>
      <c r="L83" s="7"/>
      <c r="M83" s="7"/>
      <c r="N83" s="7"/>
      <c r="O83" s="7"/>
      <c r="P83" s="7"/>
      <c r="Q83" s="7"/>
      <c r="R83" s="7"/>
      <c r="S83" s="7"/>
      <c r="T83" s="7"/>
      <c r="U83" s="7"/>
      <c r="V83" s="7"/>
      <c r="W83" s="7"/>
      <c r="X83" s="7"/>
      <c r="Y83" s="7"/>
      <c r="Z83" s="7"/>
      <c r="AA83" s="7"/>
      <c r="AB83" s="7"/>
    </row>
    <row r="84" spans="1:28" x14ac:dyDescent="0.25">
      <c r="A84" s="5"/>
      <c r="B84" s="7"/>
      <c r="C84" s="7"/>
      <c r="D84" s="7"/>
      <c r="E84" s="7"/>
      <c r="F84" s="7"/>
      <c r="G84" s="7"/>
      <c r="H84" s="7"/>
      <c r="I84" s="7"/>
      <c r="J84" s="7"/>
      <c r="K84" s="7"/>
      <c r="L84" s="7"/>
      <c r="M84" s="7"/>
      <c r="N84" s="7"/>
      <c r="O84" s="7"/>
      <c r="P84" s="7"/>
      <c r="Q84" s="7"/>
      <c r="R84" s="7"/>
      <c r="S84" s="7"/>
      <c r="T84" s="7"/>
      <c r="U84" s="7"/>
      <c r="V84" s="7"/>
      <c r="W84" s="7"/>
      <c r="X84" s="7"/>
      <c r="Y84" s="7"/>
      <c r="Z84" s="7"/>
      <c r="AA84" s="7"/>
      <c r="AB84" s="7"/>
    </row>
    <row r="85" spans="1:28" x14ac:dyDescent="0.25">
      <c r="A85" s="5"/>
      <c r="B85" s="7"/>
      <c r="C85" s="7"/>
      <c r="D85" s="7"/>
      <c r="E85" s="7"/>
      <c r="F85" s="7"/>
      <c r="G85" s="7"/>
      <c r="H85" s="7"/>
      <c r="I85" s="7"/>
      <c r="J85" s="7"/>
      <c r="K85" s="7"/>
      <c r="L85" s="7"/>
      <c r="M85" s="7"/>
      <c r="N85" s="7"/>
      <c r="O85" s="7"/>
      <c r="P85" s="7"/>
      <c r="Q85" s="7"/>
      <c r="R85" s="7"/>
      <c r="S85" s="7"/>
      <c r="T85" s="7"/>
      <c r="U85" s="7"/>
      <c r="V85" s="7"/>
      <c r="W85" s="7"/>
      <c r="X85" s="7"/>
      <c r="Y85" s="7"/>
      <c r="Z85" s="7"/>
      <c r="AA85" s="7"/>
      <c r="AB85" s="7"/>
    </row>
    <row r="86" spans="1:28" x14ac:dyDescent="0.25">
      <c r="A86" s="5"/>
      <c r="B86" s="7"/>
      <c r="C86" s="7"/>
      <c r="D86" s="7"/>
      <c r="E86" s="7"/>
      <c r="F86" s="7"/>
      <c r="G86" s="7"/>
      <c r="H86" s="7"/>
      <c r="I86" s="7"/>
      <c r="J86" s="7"/>
      <c r="K86" s="7"/>
      <c r="L86" s="7"/>
      <c r="M86" s="7"/>
      <c r="N86" s="7"/>
      <c r="O86" s="7"/>
      <c r="P86" s="7"/>
      <c r="Q86" s="7"/>
      <c r="R86" s="7"/>
      <c r="S86" s="7"/>
      <c r="T86" s="7"/>
      <c r="U86" s="7"/>
      <c r="V86" s="7"/>
      <c r="W86" s="7"/>
      <c r="X86" s="7"/>
      <c r="Y86" s="7"/>
      <c r="Z86" s="7"/>
      <c r="AA86" s="7"/>
      <c r="AB86" s="7"/>
    </row>
    <row r="87" spans="1:28" x14ac:dyDescent="0.25">
      <c r="A87" s="5"/>
      <c r="B87" s="7"/>
      <c r="C87" s="7"/>
      <c r="D87" s="7"/>
      <c r="E87" s="7"/>
      <c r="F87" s="7"/>
      <c r="G87" s="7"/>
      <c r="H87" s="7"/>
      <c r="I87" s="7"/>
      <c r="J87" s="7"/>
      <c r="K87" s="7"/>
      <c r="L87" s="7"/>
      <c r="M87" s="7"/>
      <c r="N87" s="7"/>
      <c r="O87" s="7"/>
      <c r="P87" s="7"/>
      <c r="Q87" s="7"/>
      <c r="R87" s="7"/>
      <c r="S87" s="7"/>
      <c r="T87" s="7"/>
      <c r="U87" s="7"/>
      <c r="V87" s="7"/>
      <c r="W87" s="7"/>
      <c r="X87" s="7"/>
      <c r="Y87" s="7"/>
      <c r="Z87" s="7"/>
      <c r="AA87" s="7"/>
      <c r="AB87" s="7"/>
    </row>
    <row r="88" spans="1:28" x14ac:dyDescent="0.25">
      <c r="A88" s="5"/>
      <c r="B88" s="7"/>
      <c r="C88" s="7"/>
      <c r="D88" s="7"/>
      <c r="E88" s="7"/>
      <c r="F88" s="7"/>
      <c r="G88" s="7"/>
      <c r="H88" s="7"/>
      <c r="I88" s="7"/>
      <c r="J88" s="7"/>
      <c r="K88" s="7"/>
      <c r="L88" s="7"/>
      <c r="M88" s="7"/>
      <c r="N88" s="7"/>
      <c r="O88" s="7"/>
      <c r="P88" s="7"/>
      <c r="Q88" s="7"/>
      <c r="R88" s="7"/>
      <c r="S88" s="7"/>
      <c r="T88" s="7"/>
      <c r="U88" s="7"/>
      <c r="V88" s="7"/>
      <c r="W88" s="7"/>
      <c r="X88" s="7"/>
      <c r="Y88" s="7"/>
      <c r="Z88" s="7"/>
      <c r="AA88" s="7"/>
      <c r="AB88" s="7"/>
    </row>
    <row r="89" spans="1:28" x14ac:dyDescent="0.25">
      <c r="A89" s="5"/>
      <c r="B89" s="7"/>
      <c r="C89" s="7"/>
      <c r="D89" s="7"/>
      <c r="E89" s="7"/>
      <c r="F89" s="7"/>
      <c r="G89" s="7"/>
      <c r="H89" s="7"/>
      <c r="I89" s="7"/>
      <c r="J89" s="7"/>
      <c r="K89" s="7"/>
      <c r="L89" s="7"/>
      <c r="M89" s="7"/>
      <c r="N89" s="7"/>
      <c r="O89" s="7"/>
      <c r="P89" s="7"/>
      <c r="Q89" s="7"/>
      <c r="R89" s="7"/>
      <c r="S89" s="7"/>
      <c r="T89" s="7"/>
      <c r="U89" s="7"/>
      <c r="V89" s="7"/>
      <c r="W89" s="7"/>
      <c r="X89" s="7"/>
      <c r="Y89" s="7"/>
      <c r="Z89" s="7"/>
      <c r="AA89" s="7"/>
      <c r="AB89" s="7"/>
    </row>
    <row r="90" spans="1:28" x14ac:dyDescent="0.25">
      <c r="A90" s="5"/>
      <c r="B90" s="7"/>
      <c r="C90" s="7"/>
      <c r="D90" s="7"/>
      <c r="E90" s="7"/>
      <c r="F90" s="7"/>
      <c r="G90" s="7"/>
      <c r="H90" s="7"/>
      <c r="I90" s="7"/>
      <c r="J90" s="7"/>
      <c r="K90" s="7"/>
      <c r="L90" s="7"/>
      <c r="M90" s="7"/>
      <c r="N90" s="7"/>
      <c r="O90" s="7"/>
      <c r="P90" s="7"/>
      <c r="Q90" s="7"/>
      <c r="R90" s="7"/>
      <c r="S90" s="7"/>
      <c r="T90" s="7"/>
      <c r="U90" s="7"/>
      <c r="V90" s="7"/>
      <c r="W90" s="7"/>
      <c r="X90" s="7"/>
      <c r="Y90" s="7"/>
      <c r="Z90" s="7"/>
      <c r="AA90" s="7"/>
      <c r="AB90" s="7"/>
    </row>
    <row r="91" spans="1:28" x14ac:dyDescent="0.25">
      <c r="A91" s="5"/>
      <c r="B91" s="7"/>
      <c r="C91" s="7"/>
      <c r="D91" s="7"/>
      <c r="E91" s="7"/>
      <c r="F91" s="7"/>
      <c r="G91" s="7"/>
      <c r="H91" s="7"/>
      <c r="I91" s="7"/>
      <c r="J91" s="7"/>
      <c r="K91" s="7"/>
      <c r="L91" s="7"/>
      <c r="M91" s="7"/>
      <c r="N91" s="7"/>
      <c r="O91" s="7"/>
      <c r="P91" s="7"/>
      <c r="Q91" s="7"/>
      <c r="R91" s="7"/>
      <c r="S91" s="7"/>
      <c r="T91" s="7"/>
      <c r="U91" s="7"/>
      <c r="V91" s="7"/>
      <c r="W91" s="7"/>
      <c r="X91" s="7"/>
      <c r="Y91" s="7"/>
      <c r="Z91" s="7"/>
      <c r="AA91" s="7"/>
      <c r="AB91" s="7"/>
    </row>
    <row r="92" spans="1:28" x14ac:dyDescent="0.25">
      <c r="A92" s="5"/>
      <c r="B92" s="7"/>
      <c r="C92" s="7"/>
      <c r="D92" s="7"/>
      <c r="E92" s="7"/>
      <c r="F92" s="7"/>
      <c r="G92" s="7"/>
      <c r="H92" s="7"/>
      <c r="I92" s="7"/>
      <c r="J92" s="7"/>
      <c r="K92" s="7"/>
      <c r="L92" s="7"/>
      <c r="M92" s="7"/>
      <c r="N92" s="7"/>
      <c r="O92" s="7"/>
      <c r="P92" s="7"/>
      <c r="Q92" s="7"/>
      <c r="R92" s="7"/>
      <c r="S92" s="7"/>
      <c r="T92" s="7"/>
      <c r="U92" s="7"/>
      <c r="V92" s="7"/>
      <c r="W92" s="7"/>
      <c r="X92" s="7"/>
      <c r="Y92" s="7"/>
      <c r="Z92" s="7"/>
      <c r="AA92" s="7"/>
      <c r="AB92" s="7"/>
    </row>
    <row r="93" spans="1:28" x14ac:dyDescent="0.25">
      <c r="A93" s="5"/>
      <c r="B93" s="7"/>
      <c r="C93" s="7"/>
      <c r="D93" s="7"/>
      <c r="E93" s="7"/>
      <c r="F93" s="7"/>
      <c r="G93" s="7"/>
      <c r="H93" s="7"/>
      <c r="I93" s="7"/>
      <c r="J93" s="7"/>
      <c r="K93" s="7"/>
      <c r="L93" s="7"/>
      <c r="M93" s="7"/>
      <c r="N93" s="7"/>
      <c r="O93" s="7"/>
      <c r="P93" s="7"/>
      <c r="Q93" s="7"/>
      <c r="R93" s="7"/>
      <c r="S93" s="7"/>
      <c r="T93" s="7"/>
      <c r="U93" s="7"/>
      <c r="V93" s="7"/>
      <c r="W93" s="7"/>
      <c r="X93" s="7"/>
      <c r="Y93" s="7"/>
      <c r="Z93" s="7"/>
      <c r="AA93" s="7"/>
      <c r="AB93" s="7"/>
    </row>
    <row r="94" spans="1:28" x14ac:dyDescent="0.25">
      <c r="A94" s="5"/>
      <c r="B94" s="7"/>
      <c r="C94" s="7"/>
      <c r="D94" s="7"/>
      <c r="E94" s="7"/>
      <c r="F94" s="7"/>
      <c r="G94" s="7"/>
      <c r="H94" s="7"/>
      <c r="I94" s="7"/>
      <c r="J94" s="7"/>
      <c r="K94" s="7"/>
      <c r="L94" s="7"/>
      <c r="M94" s="7"/>
      <c r="N94" s="7"/>
      <c r="O94" s="7"/>
      <c r="P94" s="7"/>
      <c r="Q94" s="7"/>
      <c r="R94" s="7"/>
      <c r="S94" s="7"/>
      <c r="T94" s="7"/>
      <c r="U94" s="7"/>
      <c r="V94" s="7"/>
      <c r="W94" s="7"/>
      <c r="X94" s="7"/>
      <c r="Y94" s="7"/>
      <c r="Z94" s="7"/>
      <c r="AA94" s="7"/>
      <c r="AB94" s="7"/>
    </row>
    <row r="95" spans="1:28" x14ac:dyDescent="0.25">
      <c r="A95" s="5"/>
      <c r="B95" s="7"/>
      <c r="C95" s="7"/>
      <c r="D95" s="7"/>
      <c r="E95" s="7"/>
      <c r="F95" s="7"/>
      <c r="G95" s="7"/>
      <c r="H95" s="7"/>
      <c r="I95" s="7"/>
      <c r="J95" s="7"/>
      <c r="K95" s="7"/>
      <c r="L95" s="7"/>
      <c r="M95" s="7"/>
      <c r="N95" s="7"/>
      <c r="O95" s="7"/>
      <c r="P95" s="7"/>
      <c r="Q95" s="7"/>
      <c r="R95" s="7"/>
      <c r="S95" s="7"/>
      <c r="T95" s="7"/>
      <c r="U95" s="7"/>
      <c r="V95" s="7"/>
      <c r="W95" s="7"/>
      <c r="X95" s="7"/>
      <c r="Y95" s="7"/>
      <c r="Z95" s="7"/>
      <c r="AA95" s="7"/>
      <c r="AB95" s="7"/>
    </row>
    <row r="96" spans="1:28" x14ac:dyDescent="0.25">
      <c r="A96" s="5"/>
      <c r="B96" s="7"/>
      <c r="C96" s="7"/>
      <c r="D96" s="7"/>
      <c r="E96" s="7"/>
      <c r="F96" s="7"/>
      <c r="G96" s="7"/>
      <c r="H96" s="7"/>
      <c r="I96" s="7"/>
      <c r="J96" s="7"/>
      <c r="K96" s="7"/>
      <c r="L96" s="7"/>
      <c r="M96" s="7"/>
      <c r="N96" s="7"/>
      <c r="O96" s="7"/>
      <c r="P96" s="7"/>
      <c r="Q96" s="7"/>
      <c r="R96" s="7"/>
      <c r="S96" s="7"/>
      <c r="T96" s="7"/>
      <c r="U96" s="7"/>
      <c r="V96" s="7"/>
      <c r="W96" s="7"/>
      <c r="X96" s="7"/>
      <c r="Y96" s="7"/>
      <c r="Z96" s="7"/>
      <c r="AA96" s="7"/>
      <c r="AB96" s="7"/>
    </row>
    <row r="97" spans="1:28" x14ac:dyDescent="0.25">
      <c r="A97" s="5"/>
      <c r="B97" s="7"/>
      <c r="C97" s="7"/>
      <c r="D97" s="7"/>
      <c r="E97" s="7"/>
      <c r="F97" s="7"/>
      <c r="G97" s="7"/>
      <c r="H97" s="7"/>
      <c r="I97" s="7"/>
      <c r="J97" s="7"/>
      <c r="K97" s="7"/>
      <c r="L97" s="7"/>
      <c r="M97" s="7"/>
      <c r="N97" s="7"/>
      <c r="O97" s="7"/>
      <c r="P97" s="7"/>
      <c r="Q97" s="7"/>
      <c r="R97" s="7"/>
      <c r="S97" s="7"/>
      <c r="T97" s="7"/>
      <c r="U97" s="7"/>
      <c r="V97" s="7"/>
      <c r="W97" s="7"/>
      <c r="X97" s="7"/>
      <c r="Y97" s="7"/>
      <c r="Z97" s="7"/>
      <c r="AA97" s="7"/>
      <c r="AB97" s="7"/>
    </row>
    <row r="98" spans="1:28" x14ac:dyDescent="0.25">
      <c r="A98" s="5"/>
      <c r="B98" s="7"/>
      <c r="C98" s="7"/>
      <c r="D98" s="7"/>
      <c r="E98" s="7"/>
      <c r="F98" s="7"/>
      <c r="G98" s="7"/>
      <c r="H98" s="7"/>
      <c r="I98" s="7"/>
      <c r="J98" s="7"/>
      <c r="K98" s="7"/>
      <c r="L98" s="7"/>
      <c r="M98" s="7"/>
      <c r="N98" s="7"/>
      <c r="O98" s="7"/>
      <c r="P98" s="7"/>
      <c r="Q98" s="7"/>
      <c r="R98" s="7"/>
      <c r="S98" s="7"/>
      <c r="T98" s="7"/>
      <c r="U98" s="7"/>
      <c r="V98" s="7"/>
      <c r="W98" s="7"/>
      <c r="X98" s="7"/>
      <c r="Y98" s="7"/>
      <c r="Z98" s="7"/>
      <c r="AA98" s="7"/>
      <c r="AB98" s="7"/>
    </row>
    <row r="99" spans="1:28" x14ac:dyDescent="0.25">
      <c r="A99" s="5"/>
      <c r="B99" s="7"/>
      <c r="C99" s="7"/>
      <c r="D99" s="7"/>
      <c r="E99" s="7"/>
      <c r="F99" s="7"/>
      <c r="G99" s="7"/>
      <c r="H99" s="7"/>
      <c r="I99" s="7"/>
      <c r="J99" s="7"/>
      <c r="K99" s="7"/>
      <c r="L99" s="7"/>
      <c r="M99" s="7"/>
      <c r="N99" s="7"/>
      <c r="O99" s="7"/>
      <c r="P99" s="7"/>
      <c r="Q99" s="7"/>
      <c r="R99" s="7"/>
      <c r="S99" s="7"/>
      <c r="T99" s="7"/>
      <c r="U99" s="7"/>
      <c r="V99" s="7"/>
      <c r="W99" s="7"/>
      <c r="X99" s="7"/>
      <c r="Y99" s="7"/>
      <c r="Z99" s="7"/>
      <c r="AA99" s="7"/>
      <c r="AB99" s="7"/>
    </row>
    <row r="100" spans="1:28" x14ac:dyDescent="0.25">
      <c r="A100" s="5"/>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row>
    <row r="101" spans="1:28" x14ac:dyDescent="0.25">
      <c r="A101" s="5"/>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row>
    <row r="102" spans="1:28" x14ac:dyDescent="0.25">
      <c r="A102" s="5"/>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row>
    <row r="103" spans="1:28" x14ac:dyDescent="0.25">
      <c r="A103" s="5"/>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row>
    <row r="104" spans="1:28" x14ac:dyDescent="0.25">
      <c r="A104" s="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row>
    <row r="105" spans="1:28" x14ac:dyDescent="0.25">
      <c r="A105" s="5"/>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row>
    <row r="106" spans="1:28" x14ac:dyDescent="0.25">
      <c r="A106" s="5"/>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row>
    <row r="107" spans="1:28" x14ac:dyDescent="0.25">
      <c r="A107" s="5"/>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row>
    <row r="108" spans="1:28" x14ac:dyDescent="0.25">
      <c r="A108" s="5"/>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row>
    <row r="109" spans="1:28" x14ac:dyDescent="0.25">
      <c r="A109" s="5"/>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row>
    <row r="110" spans="1:28" x14ac:dyDescent="0.25">
      <c r="A110" s="5"/>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row>
    <row r="111" spans="1:28" x14ac:dyDescent="0.25">
      <c r="A111" s="5"/>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row>
    <row r="112" spans="1:28" x14ac:dyDescent="0.25">
      <c r="A112" s="5"/>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row>
    <row r="113" spans="1:28" x14ac:dyDescent="0.25">
      <c r="A113" s="5"/>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row>
    <row r="114" spans="1:28" x14ac:dyDescent="0.25">
      <c r="A114" s="5"/>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row>
    <row r="115" spans="1:28" x14ac:dyDescent="0.25">
      <c r="A115" s="5"/>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row>
    <row r="116" spans="1:28" x14ac:dyDescent="0.25">
      <c r="A116" s="5"/>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row>
    <row r="117" spans="1:28" x14ac:dyDescent="0.25">
      <c r="A117" s="5"/>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row>
    <row r="118" spans="1:28" x14ac:dyDescent="0.25">
      <c r="A118" s="5"/>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row>
    <row r="119" spans="1:28" x14ac:dyDescent="0.25">
      <c r="A119" s="5"/>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row>
    <row r="120" spans="1:28" x14ac:dyDescent="0.25">
      <c r="A120" s="5"/>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row>
    <row r="121" spans="1:28" x14ac:dyDescent="0.25">
      <c r="A121" s="5"/>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row>
    <row r="122" spans="1:28" x14ac:dyDescent="0.25">
      <c r="A122" s="5"/>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row>
    <row r="123" spans="1:28" x14ac:dyDescent="0.25">
      <c r="A123" s="5"/>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row>
    <row r="124" spans="1:28" x14ac:dyDescent="0.25">
      <c r="A124" s="5"/>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row>
    <row r="125" spans="1:28" x14ac:dyDescent="0.25">
      <c r="A125" s="5"/>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row>
    <row r="126" spans="1:28" x14ac:dyDescent="0.25">
      <c r="A126" s="5"/>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row>
    <row r="127" spans="1:28" x14ac:dyDescent="0.25">
      <c r="A127" s="5"/>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row>
    <row r="128" spans="1:28" x14ac:dyDescent="0.25">
      <c r="A128" s="5"/>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row>
    <row r="129" spans="1:28" x14ac:dyDescent="0.25">
      <c r="A129" s="5"/>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row>
    <row r="130" spans="1:28" x14ac:dyDescent="0.25">
      <c r="A130" s="5"/>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row>
    <row r="131" spans="1:28" x14ac:dyDescent="0.25">
      <c r="A131" s="5"/>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row>
    <row r="132" spans="1:28" x14ac:dyDescent="0.25">
      <c r="A132" s="5"/>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row>
    <row r="133" spans="1:28" x14ac:dyDescent="0.25">
      <c r="A133" s="5"/>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row>
    <row r="134" spans="1:28" x14ac:dyDescent="0.25">
      <c r="A134" s="5"/>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row>
    <row r="135" spans="1:28" x14ac:dyDescent="0.25">
      <c r="A135" s="5"/>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row>
    <row r="136" spans="1:28" x14ac:dyDescent="0.25">
      <c r="A136" s="5"/>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row>
    <row r="137" spans="1:28" x14ac:dyDescent="0.25">
      <c r="A137" s="5"/>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row>
    <row r="138" spans="1:28" x14ac:dyDescent="0.25">
      <c r="A138" s="5"/>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row>
    <row r="139" spans="1:28" x14ac:dyDescent="0.25">
      <c r="A139" s="5"/>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row>
    <row r="140" spans="1:28" x14ac:dyDescent="0.25">
      <c r="A140" s="5"/>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row>
    <row r="141" spans="1:28" x14ac:dyDescent="0.25">
      <c r="A141" s="5"/>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row>
    <row r="142" spans="1:28" x14ac:dyDescent="0.25">
      <c r="A142" s="5"/>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row>
    <row r="143" spans="1:28" x14ac:dyDescent="0.25">
      <c r="A143" s="5"/>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row>
    <row r="144" spans="1:28" x14ac:dyDescent="0.25">
      <c r="A144" s="5"/>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row>
    <row r="145" spans="1:28" x14ac:dyDescent="0.25">
      <c r="A145" s="5"/>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row>
    <row r="146" spans="1:28" x14ac:dyDescent="0.25">
      <c r="A146" s="5"/>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row>
    <row r="147" spans="1:28" x14ac:dyDescent="0.25">
      <c r="A147" s="5"/>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row>
    <row r="148" spans="1:28" x14ac:dyDescent="0.25">
      <c r="A148" s="5"/>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row>
    <row r="149" spans="1:28" x14ac:dyDescent="0.25">
      <c r="A149" s="5"/>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row>
    <row r="150" spans="1:28" x14ac:dyDescent="0.25">
      <c r="A150" s="5"/>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row>
    <row r="151" spans="1:28" x14ac:dyDescent="0.25">
      <c r="A151" s="5"/>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row>
    <row r="152" spans="1:28" x14ac:dyDescent="0.25">
      <c r="A152" s="5"/>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row>
    <row r="153" spans="1:28" x14ac:dyDescent="0.25">
      <c r="A153" s="5"/>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row>
    <row r="154" spans="1:28" x14ac:dyDescent="0.25">
      <c r="A154" s="5"/>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row>
    <row r="155" spans="1:28" x14ac:dyDescent="0.25">
      <c r="A155" s="5"/>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row>
    <row r="156" spans="1:28" x14ac:dyDescent="0.25">
      <c r="A156" s="5"/>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row>
    <row r="157" spans="1:28" x14ac:dyDescent="0.25">
      <c r="A157" s="5"/>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row>
    <row r="158" spans="1:28" x14ac:dyDescent="0.25">
      <c r="A158" s="5"/>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row>
    <row r="159" spans="1:28" x14ac:dyDescent="0.25">
      <c r="A159" s="5"/>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row>
    <row r="160" spans="1:28" x14ac:dyDescent="0.25">
      <c r="A160" s="5"/>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row>
    <row r="161" spans="1:28" x14ac:dyDescent="0.25">
      <c r="A161" s="5"/>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row>
    <row r="162" spans="1:28" x14ac:dyDescent="0.25">
      <c r="A162" s="5"/>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row>
    <row r="163" spans="1:28" x14ac:dyDescent="0.25">
      <c r="A163" s="5"/>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row>
    <row r="164" spans="1:28" x14ac:dyDescent="0.25">
      <c r="A164" s="5"/>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row>
    <row r="165" spans="1:28" x14ac:dyDescent="0.25">
      <c r="A165" s="5"/>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row>
    <row r="166" spans="1:28" x14ac:dyDescent="0.25">
      <c r="A166" s="5"/>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row>
    <row r="167" spans="1:28" x14ac:dyDescent="0.25">
      <c r="A167" s="5"/>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row>
    <row r="168" spans="1:28" x14ac:dyDescent="0.25">
      <c r="A168" s="5"/>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row>
    <row r="169" spans="1:28" x14ac:dyDescent="0.25">
      <c r="A169" s="5"/>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row>
    <row r="170" spans="1:28" x14ac:dyDescent="0.25">
      <c r="A170" s="5"/>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row>
    <row r="171" spans="1:28" x14ac:dyDescent="0.25">
      <c r="A171" s="5"/>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row>
    <row r="172" spans="1:28" x14ac:dyDescent="0.25">
      <c r="A172" s="5"/>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row>
    <row r="173" spans="1:28" x14ac:dyDescent="0.25">
      <c r="A173" s="5"/>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row>
    <row r="174" spans="1:28" x14ac:dyDescent="0.25">
      <c r="A174" s="5"/>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row>
    <row r="175" spans="1:28" x14ac:dyDescent="0.25">
      <c r="A175" s="5"/>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row>
    <row r="176" spans="1:28" x14ac:dyDescent="0.25">
      <c r="A176" s="5"/>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row>
    <row r="177" spans="1:28" x14ac:dyDescent="0.25">
      <c r="A177" s="5"/>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row>
    <row r="178" spans="1:28" x14ac:dyDescent="0.25">
      <c r="A178" s="5"/>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row>
    <row r="179" spans="1:28" x14ac:dyDescent="0.25">
      <c r="A179" s="5"/>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row>
    <row r="180" spans="1:28" x14ac:dyDescent="0.25">
      <c r="A180" s="5"/>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row>
    <row r="181" spans="1:28" x14ac:dyDescent="0.25">
      <c r="A181" s="5"/>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row>
    <row r="182" spans="1:28" x14ac:dyDescent="0.25">
      <c r="A182" s="5"/>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row>
    <row r="183" spans="1:28" x14ac:dyDescent="0.25">
      <c r="A183" s="5"/>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row>
    <row r="184" spans="1:28" x14ac:dyDescent="0.25">
      <c r="A184" s="5"/>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row>
    <row r="185" spans="1:28" x14ac:dyDescent="0.25">
      <c r="A185" s="5"/>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row>
    <row r="186" spans="1:28" x14ac:dyDescent="0.25">
      <c r="A186" s="5"/>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row>
    <row r="187" spans="1:28" x14ac:dyDescent="0.25">
      <c r="A187" s="5"/>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row>
    <row r="188" spans="1:28" x14ac:dyDescent="0.25">
      <c r="A188" s="5"/>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row>
    <row r="189" spans="1:28" x14ac:dyDescent="0.25">
      <c r="A189" s="5"/>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row>
    <row r="190" spans="1:28" x14ac:dyDescent="0.25">
      <c r="A190" s="5"/>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row>
    <row r="191" spans="1:28" x14ac:dyDescent="0.25">
      <c r="A191" s="5"/>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row>
    <row r="192" spans="1:28" x14ac:dyDescent="0.25">
      <c r="A192" s="5"/>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row>
    <row r="193" spans="1:28" x14ac:dyDescent="0.25">
      <c r="A193" s="5"/>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row>
    <row r="194" spans="1:28" x14ac:dyDescent="0.25">
      <c r="A194" s="5"/>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row>
    <row r="195" spans="1:28" x14ac:dyDescent="0.25">
      <c r="A195" s="5"/>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row>
    <row r="196" spans="1:28" x14ac:dyDescent="0.25">
      <c r="A196" s="5"/>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row>
    <row r="197" spans="1:28" x14ac:dyDescent="0.25">
      <c r="A197" s="5"/>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row>
    <row r="198" spans="1:28" x14ac:dyDescent="0.25">
      <c r="A198" s="5"/>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row>
    <row r="199" spans="1:28" x14ac:dyDescent="0.25">
      <c r="A199" s="5"/>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row>
    <row r="200" spans="1:28" x14ac:dyDescent="0.25">
      <c r="A200" s="5"/>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row>
    <row r="201" spans="1:28" x14ac:dyDescent="0.25">
      <c r="A201" s="5"/>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row>
    <row r="202" spans="1:28" x14ac:dyDescent="0.25">
      <c r="A202" s="5"/>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row>
    <row r="203" spans="1:28" x14ac:dyDescent="0.25">
      <c r="A203" s="5"/>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row>
    <row r="204" spans="1:28" x14ac:dyDescent="0.25">
      <c r="A204" s="5"/>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row>
    <row r="205" spans="1:28" x14ac:dyDescent="0.25">
      <c r="A205" s="5"/>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row>
    <row r="206" spans="1:28" x14ac:dyDescent="0.25">
      <c r="A206" s="5"/>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row>
    <row r="207" spans="1:28" x14ac:dyDescent="0.25">
      <c r="A207" s="5"/>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row>
    <row r="208" spans="1:28" x14ac:dyDescent="0.25">
      <c r="A208" s="5"/>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row>
    <row r="209" spans="1:28" x14ac:dyDescent="0.25">
      <c r="A209" s="5"/>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row>
    <row r="210" spans="1:28" x14ac:dyDescent="0.25">
      <c r="A210" s="5"/>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row>
    <row r="211" spans="1:28" x14ac:dyDescent="0.25">
      <c r="A211" s="5"/>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row>
    <row r="212" spans="1:28" x14ac:dyDescent="0.25">
      <c r="A212" s="5"/>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row>
    <row r="213" spans="1:28" x14ac:dyDescent="0.25">
      <c r="A213" s="5"/>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row>
    <row r="214" spans="1:28" x14ac:dyDescent="0.25">
      <c r="A214" s="5"/>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row>
    <row r="215" spans="1:28" x14ac:dyDescent="0.25">
      <c r="A215" s="5"/>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row>
    <row r="216" spans="1:28" x14ac:dyDescent="0.25">
      <c r="A216" s="5"/>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row>
    <row r="217" spans="1:28" x14ac:dyDescent="0.25">
      <c r="A217" s="5"/>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row>
    <row r="218" spans="1:28" x14ac:dyDescent="0.25">
      <c r="A218" s="5"/>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row>
    <row r="219" spans="1:28" x14ac:dyDescent="0.25">
      <c r="A219" s="5"/>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row>
    <row r="220" spans="1:28" x14ac:dyDescent="0.25">
      <c r="A220" s="5"/>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row>
    <row r="221" spans="1:28" x14ac:dyDescent="0.25">
      <c r="A221" s="5"/>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row>
    <row r="222" spans="1:28" x14ac:dyDescent="0.25">
      <c r="A222" s="5"/>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row>
    <row r="223" spans="1:28" x14ac:dyDescent="0.25">
      <c r="A223" s="5"/>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row>
    <row r="224" spans="1:28" x14ac:dyDescent="0.25">
      <c r="A224" s="5"/>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row>
    <row r="225" spans="1:28" x14ac:dyDescent="0.25">
      <c r="A225" s="5"/>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row>
    <row r="226" spans="1:28" x14ac:dyDescent="0.25">
      <c r="A226" s="5"/>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row>
    <row r="227" spans="1:28" x14ac:dyDescent="0.25">
      <c r="A227" s="5"/>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row>
    <row r="228" spans="1:28" x14ac:dyDescent="0.25">
      <c r="A228" s="5"/>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row>
    <row r="229" spans="1:28" x14ac:dyDescent="0.25">
      <c r="A229" s="5"/>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row>
    <row r="230" spans="1:28" x14ac:dyDescent="0.25">
      <c r="A230" s="5"/>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row>
    <row r="231" spans="1:28" x14ac:dyDescent="0.25">
      <c r="A231" s="5"/>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row>
    <row r="232" spans="1:28" x14ac:dyDescent="0.25">
      <c r="A232" s="5"/>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row>
    <row r="233" spans="1:28" x14ac:dyDescent="0.25">
      <c r="A233" s="5"/>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row>
    <row r="234" spans="1:28" x14ac:dyDescent="0.25">
      <c r="A234" s="5"/>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row>
    <row r="235" spans="1:28" x14ac:dyDescent="0.25">
      <c r="A235" s="5"/>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row>
    <row r="236" spans="1:28" x14ac:dyDescent="0.25">
      <c r="A236" s="5"/>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row>
    <row r="237" spans="1:28" x14ac:dyDescent="0.25">
      <c r="A237" s="5"/>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row>
    <row r="238" spans="1:28" x14ac:dyDescent="0.25">
      <c r="A238" s="5"/>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row>
    <row r="239" spans="1:28" x14ac:dyDescent="0.25">
      <c r="A239" s="5"/>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row>
    <row r="240" spans="1:28" x14ac:dyDescent="0.25">
      <c r="A240" s="5"/>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row>
    <row r="241" spans="1:28" x14ac:dyDescent="0.25">
      <c r="A241" s="5"/>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row>
    <row r="242" spans="1:28" x14ac:dyDescent="0.25">
      <c r="A242" s="5"/>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row>
    <row r="243" spans="1:28" x14ac:dyDescent="0.25">
      <c r="A243" s="5"/>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row>
    <row r="244" spans="1:28" x14ac:dyDescent="0.25">
      <c r="A244" s="5"/>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row>
    <row r="245" spans="1:28" x14ac:dyDescent="0.25">
      <c r="A245" s="5"/>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row>
  </sheetData>
  <customSheetViews>
    <customSheetView guid="{26284B60-2A36-4C62-A2C2-4E7BEA339BA7}" scale="90" showPageBreaks="1" fitToPage="1" printArea="1" hiddenColumns="1">
      <pane xSplit="1" ySplit="3" topLeftCell="B4" activePane="bottomRight" state="frozen"/>
      <selection pane="bottomRight" activeCell="B14" sqref="B14"/>
      <pageMargins left="0" right="0" top="0" bottom="0" header="0" footer="0"/>
      <pageSetup paperSize="5" scale="10" fitToWidth="0" orientation="landscape" r:id="rId1"/>
      <headerFooter>
        <oddHeader xml:space="preserve">&amp;CGreen River Area Development District
FY 2018, Qtr 4
KRS 147a.115 Report
</oddHeader>
      </headerFooter>
    </customSheetView>
    <customSheetView guid="{E128D64C-6B3B-43DD-8512-8DA65EBD4AE7}" showPageBreaks="1" fitToPage="1" printArea="1" hiddenColumns="1">
      <pane xSplit="1" ySplit="3" topLeftCell="S52" activePane="bottomRight" state="frozen"/>
      <selection pane="bottomRight" activeCell="V3" sqref="V3"/>
      <pageMargins left="0" right="0" top="0" bottom="0" header="0" footer="0"/>
      <pageSetup scale="10" fitToWidth="0" orientation="landscape" r:id="rId2"/>
      <headerFooter>
        <oddHeader xml:space="preserve">&amp;CGreen River Area Development District
FY 2018, Qtr 4
KRS 147a.115 Report
</oddHeader>
      </headerFooter>
    </customSheetView>
    <customSheetView guid="{5AA69D90-CCEF-45D2-852A-E9301C21BA5C}" scale="90" showPageBreaks="1" fitToPage="1" printArea="1" hiddenColumns="1">
      <pane xSplit="1" ySplit="3" topLeftCell="B4" activePane="bottomRight" state="frozen"/>
      <selection pane="bottomRight" activeCell="B14" sqref="B14"/>
      <pageMargins left="0" right="0" top="0" bottom="0" header="0" footer="0"/>
      <pageSetup paperSize="5" scale="10" fitToWidth="0" orientation="landscape" r:id="rId3"/>
      <headerFooter>
        <oddHeader xml:space="preserve">&amp;CGreen River Area Development District
FY 2018, Qtr 4
KRS 147a.115 Report
</oddHeader>
      </headerFooter>
    </customSheetView>
  </customSheetViews>
  <mergeCells count="4">
    <mergeCell ref="B2:AA2"/>
    <mergeCell ref="AC2:AE2"/>
    <mergeCell ref="A20:A26"/>
    <mergeCell ref="A32:A59"/>
  </mergeCells>
  <pageMargins left="0.25" right="0.25" top="1.25" bottom="0.5" header="0.3" footer="0.3"/>
  <pageSetup paperSize="5" scale="10" fitToWidth="0" orientation="landscape" r:id="rId4"/>
  <headerFooter>
    <oddHeader xml:space="preserve">&amp;CGreen River Area Development District
FY 2018, Qtr 4
KRS 147a.115 Report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B5" sqref="B5"/>
    </sheetView>
  </sheetViews>
  <sheetFormatPr defaultRowHeight="15" x14ac:dyDescent="0.25"/>
  <sheetData/>
  <customSheetViews>
    <customSheetView guid="{26284B60-2A36-4C62-A2C2-4E7BEA339BA7}">
      <pageMargins left="0" right="0" top="0" bottom="0" header="0" footer="0"/>
    </customSheetView>
    <customSheetView guid="{E128D64C-6B3B-43DD-8512-8DA65EBD4AE7}">
      <pageMargins left="0" right="0" top="0" bottom="0" header="0" footer="0"/>
    </customSheetView>
    <customSheetView guid="{5AA69D90-CCEF-45D2-852A-E9301C21BA5C}">
      <pageMargins left="0" right="0" top="0" bottom="0" header="0" footer="0"/>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69"/>
  <sheetViews>
    <sheetView tabSelected="1" zoomScale="90" zoomScaleNormal="90" zoomScalePageLayoutView="70"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5" x14ac:dyDescent="0.25"/>
  <cols>
    <col min="1" max="1" width="36.42578125" style="1" customWidth="1"/>
    <col min="2" max="2" width="55.7109375" bestFit="1" customWidth="1"/>
    <col min="3" max="3" width="24.28515625" bestFit="1" customWidth="1"/>
    <col min="4" max="4" width="28.85546875" bestFit="1" customWidth="1"/>
    <col min="5" max="5" width="31.5703125" bestFit="1" customWidth="1"/>
    <col min="6" max="6" width="31.5703125" customWidth="1"/>
    <col min="7" max="7" width="30.85546875" bestFit="1" customWidth="1"/>
    <col min="8" max="8" width="32.140625" bestFit="1" customWidth="1"/>
    <col min="9" max="9" width="25.7109375" customWidth="1"/>
    <col min="10" max="10" width="23.42578125" bestFit="1" customWidth="1"/>
    <col min="11" max="11" width="28.7109375" bestFit="1" customWidth="1"/>
    <col min="12" max="12" width="33.28515625" customWidth="1"/>
    <col min="13" max="13" width="37.5703125" customWidth="1"/>
    <col min="14" max="14" width="31.5703125" bestFit="1" customWidth="1"/>
    <col min="15" max="16" width="25.7109375" customWidth="1"/>
    <col min="17" max="17" width="25.7109375" hidden="1" customWidth="1"/>
    <col min="18" max="18" width="25.7109375" customWidth="1"/>
    <col min="19" max="19" width="29.28515625" bestFit="1" customWidth="1"/>
    <col min="20" max="20" width="29.28515625" customWidth="1"/>
    <col min="21" max="21" width="28.7109375" customWidth="1"/>
    <col min="22" max="22" width="29.28515625" bestFit="1" customWidth="1"/>
    <col min="23" max="23" width="29.28515625" hidden="1" customWidth="1"/>
    <col min="24" max="24" width="29.28515625" bestFit="1" customWidth="1"/>
    <col min="25" max="25" width="29.140625" bestFit="1" customWidth="1"/>
    <col min="26" max="26" width="29.28515625" bestFit="1" customWidth="1"/>
    <col min="27" max="27" width="29.28515625" customWidth="1"/>
    <col min="28" max="35" width="25.7109375" customWidth="1"/>
    <col min="36" max="37" width="25.7109375" hidden="1" customWidth="1"/>
    <col min="38" max="47" width="25.7109375" customWidth="1"/>
    <col min="48" max="48" width="35" customWidth="1"/>
    <col min="49" max="49" width="25.7109375" customWidth="1"/>
    <col min="50" max="50" width="28" customWidth="1"/>
    <col min="51" max="55" width="25.7109375" customWidth="1"/>
  </cols>
  <sheetData>
    <row r="1" spans="1:55" ht="15.75" thickBot="1" x14ac:dyDescent="0.3">
      <c r="A1" s="121" t="s">
        <v>38</v>
      </c>
      <c r="AC1" s="128"/>
      <c r="AD1" s="11"/>
      <c r="AE1" s="11"/>
    </row>
    <row r="2" spans="1:55" ht="15.75" thickBot="1" x14ac:dyDescent="0.3">
      <c r="A2" s="126"/>
      <c r="B2" s="157" t="s">
        <v>39</v>
      </c>
      <c r="C2" s="158"/>
      <c r="D2" s="158"/>
      <c r="E2" s="158"/>
      <c r="F2" s="158"/>
      <c r="G2" s="158"/>
      <c r="H2" s="158"/>
      <c r="I2" s="158"/>
      <c r="J2" s="158"/>
      <c r="K2" s="158"/>
      <c r="L2" s="158"/>
      <c r="M2" s="158"/>
      <c r="N2" s="158"/>
      <c r="O2" s="158"/>
      <c r="P2" s="158"/>
      <c r="Q2" s="158"/>
      <c r="R2" s="158"/>
      <c r="S2" s="158"/>
      <c r="T2" s="158"/>
      <c r="U2" s="158"/>
      <c r="V2" s="158"/>
      <c r="W2" s="158"/>
      <c r="X2" s="158"/>
      <c r="Y2" s="158"/>
      <c r="Z2" s="158"/>
      <c r="AA2" s="52"/>
      <c r="AB2" s="159" t="s">
        <v>40</v>
      </c>
      <c r="AC2" s="160"/>
      <c r="AD2" s="160"/>
      <c r="AE2" s="160"/>
      <c r="AF2" s="155" t="s">
        <v>41</v>
      </c>
      <c r="AG2" s="156"/>
      <c r="AH2" s="156"/>
      <c r="AI2" s="156"/>
      <c r="AJ2" s="156"/>
      <c r="AK2" s="156"/>
      <c r="AL2" s="156"/>
      <c r="AM2" s="156"/>
      <c r="AN2" s="156"/>
      <c r="AO2" s="156"/>
      <c r="AP2" s="156"/>
      <c r="AQ2" s="156"/>
      <c r="AR2" s="156"/>
      <c r="AS2" s="156"/>
      <c r="AT2" s="156"/>
      <c r="AU2" s="150" t="s">
        <v>42</v>
      </c>
      <c r="AV2" s="151"/>
      <c r="AW2" s="151"/>
      <c r="AX2" s="151"/>
      <c r="AY2" s="151"/>
      <c r="AZ2" s="151"/>
      <c r="BA2" s="152"/>
      <c r="BB2" s="146"/>
      <c r="BC2" s="147"/>
    </row>
    <row r="3" spans="1:55" s="3" customFormat="1" ht="45" x14ac:dyDescent="0.25">
      <c r="A3" s="29"/>
      <c r="B3" s="29" t="s">
        <v>2</v>
      </c>
      <c r="C3" s="29" t="s">
        <v>43</v>
      </c>
      <c r="D3" s="29" t="s">
        <v>4</v>
      </c>
      <c r="E3" s="29" t="s">
        <v>6</v>
      </c>
      <c r="F3" s="29" t="s">
        <v>44</v>
      </c>
      <c r="G3" s="29" t="s">
        <v>8</v>
      </c>
      <c r="H3" s="29" t="s">
        <v>10</v>
      </c>
      <c r="I3" s="29" t="s">
        <v>45</v>
      </c>
      <c r="J3" s="148" t="s">
        <v>46</v>
      </c>
      <c r="K3" s="29" t="s">
        <v>47</v>
      </c>
      <c r="L3" s="29" t="s">
        <v>48</v>
      </c>
      <c r="M3" s="29" t="s">
        <v>49</v>
      </c>
      <c r="N3" s="29" t="s">
        <v>50</v>
      </c>
      <c r="O3" s="29" t="s">
        <v>51</v>
      </c>
      <c r="P3" s="29" t="s">
        <v>52</v>
      </c>
      <c r="Q3" s="29" t="s">
        <v>53</v>
      </c>
      <c r="R3" s="29" t="s">
        <v>54</v>
      </c>
      <c r="S3" s="29" t="s">
        <v>14</v>
      </c>
      <c r="T3" s="29" t="s">
        <v>55</v>
      </c>
      <c r="U3" s="29" t="s">
        <v>56</v>
      </c>
      <c r="V3" s="29" t="s">
        <v>57</v>
      </c>
      <c r="W3" s="144" t="s">
        <v>58</v>
      </c>
      <c r="X3" s="29" t="s">
        <v>59</v>
      </c>
      <c r="Y3" s="29" t="s">
        <v>60</v>
      </c>
      <c r="Z3" s="29" t="s">
        <v>61</v>
      </c>
      <c r="AA3" s="29" t="s">
        <v>22</v>
      </c>
      <c r="AB3" s="29" t="s">
        <v>62</v>
      </c>
      <c r="AC3" s="29" t="s">
        <v>63</v>
      </c>
      <c r="AD3" s="29" t="s">
        <v>64</v>
      </c>
      <c r="AE3" s="29" t="s">
        <v>65</v>
      </c>
      <c r="AF3" s="29" t="s">
        <v>24</v>
      </c>
      <c r="AG3" s="29" t="s">
        <v>26</v>
      </c>
      <c r="AH3" s="29" t="s">
        <v>66</v>
      </c>
      <c r="AI3" s="29" t="s">
        <v>67</v>
      </c>
      <c r="AJ3" s="29" t="s">
        <v>68</v>
      </c>
      <c r="AK3" s="29" t="s">
        <v>69</v>
      </c>
      <c r="AL3" s="29" t="s">
        <v>70</v>
      </c>
      <c r="AM3" s="29" t="s">
        <v>71</v>
      </c>
      <c r="AN3" s="29" t="s">
        <v>72</v>
      </c>
      <c r="AO3" s="29" t="s">
        <v>28</v>
      </c>
      <c r="AP3" s="29" t="s">
        <v>30</v>
      </c>
      <c r="AQ3" s="29" t="s">
        <v>73</v>
      </c>
      <c r="AR3" s="29" t="s">
        <v>74</v>
      </c>
      <c r="AS3" s="29" t="s">
        <v>75</v>
      </c>
      <c r="AT3" s="29" t="s">
        <v>76</v>
      </c>
      <c r="AU3" s="29" t="s">
        <v>77</v>
      </c>
      <c r="AV3" s="29" t="s">
        <v>78</v>
      </c>
      <c r="AW3" s="29" t="s">
        <v>79</v>
      </c>
      <c r="AX3" s="29" t="s">
        <v>80</v>
      </c>
      <c r="AY3" s="29" t="s">
        <v>81</v>
      </c>
      <c r="AZ3" s="29" t="s">
        <v>82</v>
      </c>
      <c r="BA3" s="29" t="s">
        <v>83</v>
      </c>
      <c r="BB3" s="29" t="s">
        <v>84</v>
      </c>
      <c r="BC3" s="29" t="s">
        <v>85</v>
      </c>
    </row>
    <row r="4" spans="1:55" s="4" customFormat="1" x14ac:dyDescent="0.25">
      <c r="A4" s="24" t="s">
        <v>86</v>
      </c>
      <c r="B4" s="4">
        <f>34054+559611.77</f>
        <v>593665.77</v>
      </c>
      <c r="C4" s="4">
        <v>40100</v>
      </c>
      <c r="D4" s="88">
        <f>44108+606693.47</f>
        <v>650801.47</v>
      </c>
      <c r="E4" s="4">
        <f>30049+614851.68</f>
        <v>644900.68000000005</v>
      </c>
      <c r="F4" s="4">
        <f>65189.64+843120.2-140000</f>
        <v>768309.84</v>
      </c>
      <c r="G4" s="88">
        <v>17152</v>
      </c>
      <c r="H4" s="88">
        <f>11460+225049.81</f>
        <v>236509.81</v>
      </c>
      <c r="I4" s="4">
        <v>3439.68</v>
      </c>
      <c r="J4" s="4">
        <v>14156.88</v>
      </c>
      <c r="K4" s="119">
        <v>44884.68</v>
      </c>
      <c r="L4" s="119">
        <v>110661.1</v>
      </c>
      <c r="M4" s="4">
        <v>74766</v>
      </c>
      <c r="N4" s="4">
        <v>98554.47</v>
      </c>
      <c r="O4" s="4">
        <f>85818+629612-145000</f>
        <v>570430</v>
      </c>
      <c r="P4" s="4">
        <v>4657.49</v>
      </c>
      <c r="R4" s="4">
        <f>7738+99697+9000+7000</f>
        <v>123435</v>
      </c>
      <c r="S4" s="118">
        <v>41167</v>
      </c>
      <c r="T4" s="118">
        <v>5861</v>
      </c>
      <c r="U4" s="145">
        <v>8737.6299999999992</v>
      </c>
      <c r="V4" s="4">
        <v>20512</v>
      </c>
      <c r="W4" s="88">
        <v>0</v>
      </c>
      <c r="X4" s="4">
        <v>18512</v>
      </c>
      <c r="Y4" s="4">
        <v>306.08</v>
      </c>
      <c r="Z4" s="4">
        <v>9289</v>
      </c>
      <c r="AA4" s="4">
        <v>114049</v>
      </c>
      <c r="AB4" s="4">
        <v>701072.9</v>
      </c>
      <c r="AC4" s="4">
        <v>340941</v>
      </c>
      <c r="AD4" s="4">
        <v>30000</v>
      </c>
      <c r="AE4" s="4">
        <f>35000+243.24</f>
        <v>35243.24</v>
      </c>
      <c r="AF4" s="4">
        <f>92847+24045+144560.27+29590.01</f>
        <v>291042.27999999997</v>
      </c>
      <c r="AG4" s="4">
        <f>21243.5+21243.5+30235.03</f>
        <v>72722.03</v>
      </c>
      <c r="AH4" s="4">
        <v>78000</v>
      </c>
      <c r="AI4" s="4">
        <f>8000+45711.83</f>
        <v>53711.83</v>
      </c>
      <c r="AL4" s="4">
        <v>182416.92</v>
      </c>
      <c r="AM4" s="4">
        <v>13000</v>
      </c>
      <c r="AN4" s="4">
        <v>83454</v>
      </c>
      <c r="AO4" s="4">
        <v>160000</v>
      </c>
      <c r="AP4" s="4">
        <v>66250</v>
      </c>
      <c r="AQ4" s="4">
        <v>109740</v>
      </c>
      <c r="AR4" s="4">
        <v>3963.6</v>
      </c>
      <c r="AS4" s="4">
        <v>212430</v>
      </c>
      <c r="AT4" s="4">
        <v>36371.53</v>
      </c>
      <c r="AU4" s="4">
        <v>183289.88</v>
      </c>
      <c r="AV4" s="4">
        <v>458991.86</v>
      </c>
      <c r="AW4" s="4">
        <v>845515.69</v>
      </c>
      <c r="AX4" s="4">
        <v>477543.73</v>
      </c>
      <c r="AY4" s="4">
        <f>3110.81+3111.4</f>
        <v>6222.21</v>
      </c>
      <c r="AZ4" s="4">
        <v>1179795.53</v>
      </c>
      <c r="BA4" s="4">
        <v>43659.41</v>
      </c>
      <c r="BB4" s="4">
        <v>58333.33</v>
      </c>
      <c r="BC4" s="4">
        <v>790476.19</v>
      </c>
    </row>
    <row r="5" spans="1:55" s="4" customFormat="1" x14ac:dyDescent="0.25">
      <c r="A5" s="24" t="s">
        <v>87</v>
      </c>
      <c r="B5" s="4">
        <f>9117.9+99573.76+19371.82</f>
        <v>128063.47999999998</v>
      </c>
      <c r="C5" s="4">
        <v>1172.68</v>
      </c>
      <c r="D5" s="88">
        <f>4673.63+43105.58+1202.11+52980.5</f>
        <v>101961.82</v>
      </c>
      <c r="E5" s="4">
        <f>10284.24+55682.87+258.25+11905.63</f>
        <v>78130.990000000005</v>
      </c>
      <c r="F5" s="4">
        <f>6284.61+6837.87+21705.74</f>
        <v>34828.22</v>
      </c>
      <c r="G5" s="88"/>
      <c r="H5" s="88">
        <f>8585.82+1809+14048.64+3318.36+2440.53</f>
        <v>30202.35</v>
      </c>
      <c r="I5" s="4">
        <v>3666.99</v>
      </c>
      <c r="J5" s="4">
        <v>14667.85</v>
      </c>
      <c r="N5" s="4">
        <v>5544.82</v>
      </c>
      <c r="O5" s="4">
        <f>2694.41+44728.58+2819.9</f>
        <v>50242.890000000007</v>
      </c>
      <c r="P5" s="4">
        <v>0</v>
      </c>
      <c r="R5" s="4">
        <v>0</v>
      </c>
      <c r="S5" s="4">
        <v>0</v>
      </c>
      <c r="T5" s="4">
        <v>0</v>
      </c>
      <c r="U5" s="4">
        <v>0</v>
      </c>
      <c r="V5" s="4">
        <v>0</v>
      </c>
      <c r="X5" s="4">
        <v>0</v>
      </c>
      <c r="Y5" s="4">
        <v>0</v>
      </c>
      <c r="Z5" s="4">
        <v>0</v>
      </c>
      <c r="AA5" s="4">
        <v>0</v>
      </c>
      <c r="AB5" s="4">
        <f>4262+198796.9</f>
        <v>203058.9</v>
      </c>
      <c r="AC5" s="4">
        <v>16740.099999999999</v>
      </c>
      <c r="AD5" s="4">
        <v>0</v>
      </c>
      <c r="AE5" s="4">
        <v>0</v>
      </c>
      <c r="AF5" s="4">
        <v>0</v>
      </c>
      <c r="AG5" s="4">
        <v>0</v>
      </c>
      <c r="AH5" s="4">
        <v>0</v>
      </c>
      <c r="AL5" s="4">
        <v>0</v>
      </c>
      <c r="AM5" s="4">
        <v>545.48</v>
      </c>
      <c r="AN5" s="4">
        <f>7124.89+4021.8</f>
        <v>11146.69</v>
      </c>
      <c r="AO5" s="4">
        <v>4454.8599999999997</v>
      </c>
      <c r="AP5" s="4">
        <v>1000.95</v>
      </c>
      <c r="AS5" s="4">
        <v>0</v>
      </c>
      <c r="AU5" s="4">
        <v>0</v>
      </c>
      <c r="AV5" s="4">
        <v>0</v>
      </c>
      <c r="AW5" s="4">
        <v>0</v>
      </c>
      <c r="AX5" s="4">
        <v>0</v>
      </c>
      <c r="AY5" s="4">
        <v>0</v>
      </c>
      <c r="AZ5" s="4">
        <v>0</v>
      </c>
      <c r="BA5" s="4">
        <v>0</v>
      </c>
      <c r="BB5" s="4">
        <v>0</v>
      </c>
      <c r="BC5" s="4">
        <v>0</v>
      </c>
    </row>
    <row r="6" spans="1:55" s="4" customFormat="1" x14ac:dyDescent="0.25">
      <c r="A6" s="24" t="s">
        <v>88</v>
      </c>
      <c r="B6" s="4">
        <f>SUM(B4:B5)</f>
        <v>721729.25</v>
      </c>
      <c r="C6" s="4">
        <f t="shared" ref="C6:BA6" si="0">SUM(C4:C5)</f>
        <v>41272.68</v>
      </c>
      <c r="D6" s="88">
        <f>D4+D5</f>
        <v>752763.29</v>
      </c>
      <c r="E6" s="4">
        <f>E4+E5</f>
        <v>723031.67</v>
      </c>
      <c r="F6" s="4">
        <f>F4+F5</f>
        <v>803138.05999999994</v>
      </c>
      <c r="G6" s="88">
        <f t="shared" si="0"/>
        <v>17152</v>
      </c>
      <c r="H6" s="88">
        <f t="shared" si="0"/>
        <v>266712.15999999997</v>
      </c>
      <c r="I6" s="4">
        <f t="shared" si="0"/>
        <v>7106.67</v>
      </c>
      <c r="J6" s="4">
        <f>SUM(J4:J5)</f>
        <v>28824.73</v>
      </c>
      <c r="K6" s="4">
        <f t="shared" si="0"/>
        <v>44884.68</v>
      </c>
      <c r="L6" s="4">
        <f t="shared" si="0"/>
        <v>110661.1</v>
      </c>
      <c r="M6" s="4">
        <f t="shared" si="0"/>
        <v>74766</v>
      </c>
      <c r="N6" s="4">
        <f t="shared" si="0"/>
        <v>104099.29000000001</v>
      </c>
      <c r="O6" s="4">
        <f t="shared" si="0"/>
        <v>620672.89</v>
      </c>
      <c r="P6" s="4">
        <f t="shared" si="0"/>
        <v>4657.49</v>
      </c>
      <c r="Q6" s="4">
        <f t="shared" si="0"/>
        <v>0</v>
      </c>
      <c r="R6" s="88">
        <f>SUM(R4:R5)</f>
        <v>123435</v>
      </c>
      <c r="S6" s="4">
        <f t="shared" si="0"/>
        <v>41167</v>
      </c>
      <c r="T6" s="4">
        <f t="shared" ref="T6" si="1">SUM(T4:T5)</f>
        <v>5861</v>
      </c>
      <c r="U6" s="4">
        <f t="shared" si="0"/>
        <v>8737.6299999999992</v>
      </c>
      <c r="V6" s="4">
        <f t="shared" si="0"/>
        <v>20512</v>
      </c>
      <c r="W6" s="4">
        <f t="shared" si="0"/>
        <v>0</v>
      </c>
      <c r="X6" s="4">
        <f t="shared" si="0"/>
        <v>18512</v>
      </c>
      <c r="Y6" s="4">
        <f t="shared" si="0"/>
        <v>306.08</v>
      </c>
      <c r="Z6" s="4">
        <f t="shared" si="0"/>
        <v>9289</v>
      </c>
      <c r="AA6" s="4">
        <f t="shared" si="0"/>
        <v>114049</v>
      </c>
      <c r="AB6" s="4">
        <f t="shared" ref="AB6:AD6" si="2">SUM(AB4:AB5)</f>
        <v>904131.8</v>
      </c>
      <c r="AC6" s="4">
        <f t="shared" ref="AC6" si="3">SUM(AC4:AC5)</f>
        <v>357681.1</v>
      </c>
      <c r="AD6" s="4">
        <f t="shared" si="2"/>
        <v>30000</v>
      </c>
      <c r="AE6" s="4">
        <f t="shared" ref="AE6" si="4">SUM(AE4:AE5)</f>
        <v>35243.24</v>
      </c>
      <c r="AF6" s="4">
        <f t="shared" si="0"/>
        <v>291042.27999999997</v>
      </c>
      <c r="AG6" s="4">
        <f t="shared" si="0"/>
        <v>72722.03</v>
      </c>
      <c r="AH6" s="4">
        <f t="shared" ref="AH6" si="5">SUM(AH4:AH5)</f>
        <v>78000</v>
      </c>
      <c r="AI6" s="4">
        <f t="shared" si="0"/>
        <v>53711.83</v>
      </c>
      <c r="AJ6" s="4">
        <f t="shared" ref="AJ6:AK6" si="6">SUM(AJ4:AJ5)</f>
        <v>0</v>
      </c>
      <c r="AK6" s="4">
        <f t="shared" si="6"/>
        <v>0</v>
      </c>
      <c r="AL6" s="4">
        <f t="shared" ref="AL6" si="7">SUM(AL4:AL5)</f>
        <v>182416.92</v>
      </c>
      <c r="AM6" s="4">
        <f t="shared" si="0"/>
        <v>13545.48</v>
      </c>
      <c r="AN6" s="4">
        <f t="shared" si="0"/>
        <v>94600.69</v>
      </c>
      <c r="AO6" s="4">
        <f t="shared" ref="AO6:AP6" si="8">SUM(AO4:AO5)</f>
        <v>164454.85999999999</v>
      </c>
      <c r="AP6" s="4">
        <f t="shared" si="8"/>
        <v>67250.95</v>
      </c>
      <c r="AQ6" s="4">
        <f t="shared" si="0"/>
        <v>109740</v>
      </c>
      <c r="AR6" s="4">
        <f t="shared" ref="AR6:AS6" si="9">SUM(AR4:AR5)</f>
        <v>3963.6</v>
      </c>
      <c r="AS6" s="4">
        <f t="shared" si="9"/>
        <v>212430</v>
      </c>
      <c r="AT6" s="4">
        <f t="shared" si="0"/>
        <v>36371.53</v>
      </c>
      <c r="AU6" s="4">
        <f t="shared" ref="AU6" si="10">SUM(AU4:AU5)</f>
        <v>183289.88</v>
      </c>
      <c r="AV6" s="4">
        <f t="shared" si="0"/>
        <v>458991.86</v>
      </c>
      <c r="AW6" s="4">
        <f t="shared" si="0"/>
        <v>845515.69</v>
      </c>
      <c r="AX6" s="4">
        <f t="shared" si="0"/>
        <v>477543.73</v>
      </c>
      <c r="AY6" s="4">
        <f t="shared" si="0"/>
        <v>6222.21</v>
      </c>
      <c r="AZ6" s="4">
        <f t="shared" si="0"/>
        <v>1179795.53</v>
      </c>
      <c r="BA6" s="4">
        <f t="shared" si="0"/>
        <v>43659.41</v>
      </c>
      <c r="BB6" s="4">
        <f t="shared" ref="BB6:BC6" si="11">SUM(BB4:BB5)</f>
        <v>58333.33</v>
      </c>
      <c r="BC6" s="4">
        <f t="shared" si="11"/>
        <v>790476.19</v>
      </c>
    </row>
    <row r="7" spans="1:55" s="6" customFormat="1" x14ac:dyDescent="0.25">
      <c r="A7" s="25" t="s">
        <v>89</v>
      </c>
      <c r="B7" s="6">
        <v>35568.230000000003</v>
      </c>
      <c r="D7" s="43">
        <v>38308.269999999997</v>
      </c>
      <c r="E7" s="6">
        <v>31687.17</v>
      </c>
      <c r="F7" s="6">
        <v>55840.44</v>
      </c>
      <c r="G7" s="43"/>
      <c r="H7" s="43">
        <f>20045.82-4410.78</f>
        <v>15635.04</v>
      </c>
      <c r="O7" s="6">
        <f>88512.41-19371.01</f>
        <v>69141.400000000009</v>
      </c>
      <c r="P7" s="6">
        <v>0</v>
      </c>
      <c r="R7" s="6">
        <v>6052.63</v>
      </c>
      <c r="S7" s="6">
        <v>0</v>
      </c>
      <c r="T7" s="6">
        <v>0</v>
      </c>
      <c r="U7" s="6">
        <v>0</v>
      </c>
      <c r="V7" s="6">
        <v>0</v>
      </c>
      <c r="X7" s="6">
        <v>0</v>
      </c>
      <c r="Y7" s="6">
        <v>0</v>
      </c>
      <c r="Z7" s="6">
        <v>0</v>
      </c>
      <c r="AA7" s="6">
        <v>0</v>
      </c>
      <c r="AB7" s="6">
        <v>0</v>
      </c>
      <c r="AC7" s="6">
        <v>8687.14</v>
      </c>
      <c r="AD7" s="6">
        <v>0</v>
      </c>
      <c r="AE7" s="6">
        <v>0</v>
      </c>
      <c r="AF7" s="6">
        <v>0</v>
      </c>
      <c r="AG7" s="6">
        <v>0</v>
      </c>
      <c r="AH7" s="6">
        <v>0</v>
      </c>
      <c r="AI7" s="6">
        <v>0</v>
      </c>
      <c r="AL7" s="6">
        <v>0</v>
      </c>
      <c r="AM7" s="6">
        <v>0</v>
      </c>
      <c r="AN7" s="6">
        <v>0</v>
      </c>
      <c r="AO7" s="6">
        <v>57135.43</v>
      </c>
      <c r="AP7" s="6">
        <v>27924.68</v>
      </c>
      <c r="AQ7" s="6">
        <v>0</v>
      </c>
      <c r="AR7" s="6">
        <v>0</v>
      </c>
      <c r="AS7" s="6">
        <v>0</v>
      </c>
      <c r="AU7" s="6">
        <v>5933.3</v>
      </c>
      <c r="AV7" s="6">
        <v>12794.28</v>
      </c>
      <c r="AW7" s="6">
        <v>29678.83</v>
      </c>
      <c r="AX7" s="6">
        <v>20618.86</v>
      </c>
      <c r="AZ7" s="6">
        <v>100340.45</v>
      </c>
      <c r="BA7" s="6">
        <v>22247.16</v>
      </c>
      <c r="BB7" s="6">
        <v>0</v>
      </c>
      <c r="BC7" s="6">
        <v>71120.27</v>
      </c>
    </row>
    <row r="8" spans="1:55" s="8" customFormat="1" x14ac:dyDescent="0.25">
      <c r="A8" s="22" t="s">
        <v>90</v>
      </c>
      <c r="B8" s="8">
        <f>B7/B6</f>
        <v>4.9281957188239224E-2</v>
      </c>
      <c r="C8" s="8">
        <f t="shared" ref="C8:BA8" si="12">C7/C6</f>
        <v>0</v>
      </c>
      <c r="D8" s="89">
        <f t="shared" si="12"/>
        <v>5.0890194180430871E-2</v>
      </c>
      <c r="E8" s="8">
        <f t="shared" si="12"/>
        <v>4.3825424687137141E-2</v>
      </c>
      <c r="F8" s="8">
        <f t="shared" si="12"/>
        <v>6.9527821903994952E-2</v>
      </c>
      <c r="G8" s="89">
        <f t="shared" si="12"/>
        <v>0</v>
      </c>
      <c r="H8" s="89">
        <f t="shared" si="12"/>
        <v>5.8621399189298318E-2</v>
      </c>
      <c r="I8" s="8">
        <f t="shared" si="12"/>
        <v>0</v>
      </c>
      <c r="J8" s="8">
        <f t="shared" si="12"/>
        <v>0</v>
      </c>
      <c r="K8" s="8">
        <f t="shared" si="12"/>
        <v>0</v>
      </c>
      <c r="L8" s="8">
        <f t="shared" si="12"/>
        <v>0</v>
      </c>
      <c r="M8" s="8">
        <f t="shared" si="12"/>
        <v>0</v>
      </c>
      <c r="N8" s="8">
        <f t="shared" si="12"/>
        <v>0</v>
      </c>
      <c r="O8" s="8">
        <f t="shared" si="12"/>
        <v>0.11139748668578066</v>
      </c>
      <c r="P8" s="8">
        <f t="shared" si="12"/>
        <v>0</v>
      </c>
      <c r="Q8" s="8" t="e">
        <f t="shared" si="12"/>
        <v>#DIV/0!</v>
      </c>
      <c r="R8" s="8">
        <f t="shared" si="12"/>
        <v>4.9034957670028759E-2</v>
      </c>
      <c r="S8" s="8">
        <f t="shared" si="12"/>
        <v>0</v>
      </c>
      <c r="T8" s="8">
        <f t="shared" ref="T8" si="13">T7/T6</f>
        <v>0</v>
      </c>
      <c r="U8" s="8">
        <f t="shared" si="12"/>
        <v>0</v>
      </c>
      <c r="V8" s="8">
        <f t="shared" si="12"/>
        <v>0</v>
      </c>
      <c r="W8" s="8" t="e">
        <f t="shared" si="12"/>
        <v>#DIV/0!</v>
      </c>
      <c r="X8" s="8">
        <f t="shared" si="12"/>
        <v>0</v>
      </c>
      <c r="Y8" s="8">
        <f t="shared" si="12"/>
        <v>0</v>
      </c>
      <c r="Z8" s="8">
        <f t="shared" si="12"/>
        <v>0</v>
      </c>
      <c r="AA8" s="8">
        <f t="shared" ref="AA8" si="14">AA7/AA6</f>
        <v>0</v>
      </c>
      <c r="AB8" s="8">
        <f t="shared" ref="AB8:AD8" si="15">AB7/AB6</f>
        <v>0</v>
      </c>
      <c r="AC8" s="8">
        <f t="shared" ref="AC8" si="16">AC7/AC6</f>
        <v>2.4287388961843386E-2</v>
      </c>
      <c r="AD8" s="8">
        <f t="shared" si="15"/>
        <v>0</v>
      </c>
      <c r="AE8" s="8">
        <f t="shared" ref="AE8" si="17">AE7/AE6</f>
        <v>0</v>
      </c>
      <c r="AF8" s="8">
        <f t="shared" si="12"/>
        <v>0</v>
      </c>
      <c r="AG8" s="8">
        <f t="shared" ref="AG8:AH8" si="18">AG7/AG6</f>
        <v>0</v>
      </c>
      <c r="AH8" s="8">
        <f t="shared" si="18"/>
        <v>0</v>
      </c>
      <c r="AI8" s="8">
        <f t="shared" si="12"/>
        <v>0</v>
      </c>
      <c r="AJ8" s="8" t="e">
        <f t="shared" ref="AJ8:AK8" si="19">AJ7/AJ6</f>
        <v>#DIV/0!</v>
      </c>
      <c r="AK8" s="8" t="e">
        <f t="shared" si="19"/>
        <v>#DIV/0!</v>
      </c>
      <c r="AL8" s="8">
        <f t="shared" ref="AL8" si="20">AL7/AL6</f>
        <v>0</v>
      </c>
      <c r="AM8" s="8">
        <f t="shared" si="12"/>
        <v>0</v>
      </c>
      <c r="AN8" s="8">
        <f t="shared" si="12"/>
        <v>0</v>
      </c>
      <c r="AO8" s="8">
        <f t="shared" ref="AO8:AP8" si="21">AO7/AO6</f>
        <v>0.34742317739956124</v>
      </c>
      <c r="AP8" s="8">
        <f t="shared" si="21"/>
        <v>0.41523101160652753</v>
      </c>
      <c r="AQ8" s="8">
        <f t="shared" si="12"/>
        <v>0</v>
      </c>
      <c r="AR8" s="8">
        <f t="shared" ref="AR8:AS8" si="22">AR7/AR6</f>
        <v>0</v>
      </c>
      <c r="AS8" s="8">
        <f t="shared" si="22"/>
        <v>0</v>
      </c>
      <c r="AT8" s="8">
        <f t="shared" si="12"/>
        <v>0</v>
      </c>
      <c r="AU8" s="8">
        <f>AU7/AU6</f>
        <v>3.2371127091141094E-2</v>
      </c>
      <c r="AV8" s="8">
        <f t="shared" si="12"/>
        <v>2.7874742702408712E-2</v>
      </c>
      <c r="AW8" s="8">
        <f>AW7/AW6</f>
        <v>3.5101453883132558E-2</v>
      </c>
      <c r="AX8" s="8">
        <f t="shared" si="12"/>
        <v>4.3176904448101544E-2</v>
      </c>
      <c r="AY8" s="8">
        <f t="shared" si="12"/>
        <v>0</v>
      </c>
      <c r="AZ8" s="8">
        <f t="shared" si="12"/>
        <v>8.5049016925839674E-2</v>
      </c>
      <c r="BA8" s="8">
        <f t="shared" si="12"/>
        <v>0.50956162714979425</v>
      </c>
      <c r="BB8" s="8">
        <f t="shared" ref="BB8:BC8" si="23">BB7/BB6</f>
        <v>0</v>
      </c>
      <c r="BC8" s="8">
        <f t="shared" si="23"/>
        <v>8.9971425957814127E-2</v>
      </c>
    </row>
    <row r="9" spans="1:55" s="6" customFormat="1" x14ac:dyDescent="0.25">
      <c r="A9" s="25" t="s">
        <v>91</v>
      </c>
      <c r="B9" s="6">
        <v>538001.69999999995</v>
      </c>
      <c r="C9" s="6">
        <v>32468.48</v>
      </c>
      <c r="D9" s="43">
        <v>538969.32999999996</v>
      </c>
      <c r="E9" s="6">
        <v>579037.16</v>
      </c>
      <c r="F9" s="6">
        <f>731663.81-21496.98</f>
        <v>710166.83000000007</v>
      </c>
      <c r="G9" s="43">
        <v>17152</v>
      </c>
      <c r="H9" s="43">
        <f>181650.69-24162.81</f>
        <v>157487.88</v>
      </c>
      <c r="I9" s="6">
        <v>6289.7</v>
      </c>
      <c r="J9" s="6">
        <v>25569.91</v>
      </c>
      <c r="K9" s="6">
        <v>44884.68</v>
      </c>
      <c r="L9" s="6">
        <v>42095.9</v>
      </c>
      <c r="M9" s="6">
        <v>76750</v>
      </c>
      <c r="N9" s="6">
        <v>83779.41</v>
      </c>
      <c r="O9" s="6">
        <f>532160.48-53293.53</f>
        <v>478866.94999999995</v>
      </c>
      <c r="P9" s="6">
        <v>3892.46</v>
      </c>
      <c r="R9" s="6">
        <v>99306.92</v>
      </c>
      <c r="S9" s="6">
        <f>41167-9053.62</f>
        <v>32113.379999999997</v>
      </c>
      <c r="T9" s="6">
        <v>5861</v>
      </c>
      <c r="U9" s="6">
        <v>7031.62</v>
      </c>
      <c r="V9" s="6">
        <v>13106.34</v>
      </c>
      <c r="X9" s="6">
        <f>12807.32-2824.73</f>
        <v>9982.59</v>
      </c>
      <c r="Y9" s="6">
        <v>243.93</v>
      </c>
      <c r="Z9" s="6">
        <f>7023.63-1567.3</f>
        <v>5456.33</v>
      </c>
      <c r="AA9" s="6">
        <v>87726.77</v>
      </c>
      <c r="AB9" s="6">
        <v>697915.76</v>
      </c>
      <c r="AC9" s="6">
        <v>299909.65999999997</v>
      </c>
      <c r="AD9" s="6">
        <v>23258.95</v>
      </c>
      <c r="AE9" s="6">
        <v>606.75</v>
      </c>
      <c r="AF9" s="6">
        <f>118045.96+112781.38</f>
        <v>230827.34000000003</v>
      </c>
      <c r="AG9" s="6">
        <v>56537.74</v>
      </c>
      <c r="AH9" s="6">
        <v>60789.7</v>
      </c>
      <c r="AI9" s="6">
        <v>34389.83</v>
      </c>
      <c r="AL9" s="6">
        <v>99497.21</v>
      </c>
      <c r="AM9" s="6">
        <v>10591.93</v>
      </c>
      <c r="AN9" s="6">
        <v>76209.820000000007</v>
      </c>
      <c r="AO9" s="6">
        <v>72646.03</v>
      </c>
      <c r="AP9" s="6">
        <v>25132.58</v>
      </c>
      <c r="AQ9" s="6">
        <v>87169.93</v>
      </c>
      <c r="AR9" s="6">
        <v>2854.77</v>
      </c>
      <c r="AS9" s="6">
        <v>177168.18</v>
      </c>
      <c r="AT9" s="6">
        <v>28411.41</v>
      </c>
      <c r="AU9" s="6">
        <v>117641.17</v>
      </c>
      <c r="AV9" s="6">
        <v>234822.21</v>
      </c>
      <c r="AW9" s="6">
        <v>395846.26</v>
      </c>
      <c r="AX9" s="6">
        <v>222135.47</v>
      </c>
      <c r="AY9" s="6">
        <f>3110.81+3111.4</f>
        <v>6222.21</v>
      </c>
      <c r="AZ9" s="6">
        <v>540621.64</v>
      </c>
      <c r="BA9" s="6">
        <v>17079.669999999998</v>
      </c>
      <c r="BB9" s="6">
        <v>0</v>
      </c>
      <c r="BC9" s="6">
        <v>207841.52</v>
      </c>
    </row>
    <row r="10" spans="1:55" s="8" customFormat="1" x14ac:dyDescent="0.25">
      <c r="A10" s="22" t="s">
        <v>92</v>
      </c>
      <c r="B10" s="8">
        <f>B9/B6</f>
        <v>0.74543424698389316</v>
      </c>
      <c r="C10" s="8">
        <f t="shared" ref="C10:BA10" si="24">C9/C6</f>
        <v>0.78668213452579283</v>
      </c>
      <c r="D10" s="89">
        <f t="shared" si="24"/>
        <v>0.71598779743895313</v>
      </c>
      <c r="E10" s="8">
        <f t="shared" si="24"/>
        <v>0.80084619253261757</v>
      </c>
      <c r="F10" s="8">
        <f t="shared" si="24"/>
        <v>0.88424003962656195</v>
      </c>
      <c r="G10" s="89">
        <f t="shared" si="24"/>
        <v>1</v>
      </c>
      <c r="H10" s="89">
        <f t="shared" si="24"/>
        <v>0.59047881431427807</v>
      </c>
      <c r="I10" s="8">
        <f t="shared" si="24"/>
        <v>0.88504179876088229</v>
      </c>
      <c r="J10" s="8">
        <f t="shared" si="24"/>
        <v>0.88708237683405877</v>
      </c>
      <c r="K10" s="8">
        <f t="shared" si="24"/>
        <v>1</v>
      </c>
      <c r="L10" s="8">
        <f t="shared" si="24"/>
        <v>0.38040377332233277</v>
      </c>
      <c r="M10" s="8">
        <f t="shared" si="24"/>
        <v>1.0265361260465988</v>
      </c>
      <c r="N10" s="8">
        <f t="shared" si="24"/>
        <v>0.80480289538958427</v>
      </c>
      <c r="O10" s="8">
        <f t="shared" si="24"/>
        <v>0.77152870330779222</v>
      </c>
      <c r="P10" s="8">
        <f t="shared" si="24"/>
        <v>0.83574199837251395</v>
      </c>
      <c r="Q10" s="8" t="e">
        <f t="shared" si="24"/>
        <v>#DIV/0!</v>
      </c>
      <c r="R10" s="8">
        <f t="shared" si="24"/>
        <v>0.80452805120103699</v>
      </c>
      <c r="S10" s="8">
        <f t="shared" si="24"/>
        <v>0.78007578886000917</v>
      </c>
      <c r="T10" s="8">
        <f t="shared" ref="T10" si="25">T9/T6</f>
        <v>1</v>
      </c>
      <c r="U10" s="8">
        <f t="shared" si="24"/>
        <v>0.8047514028403584</v>
      </c>
      <c r="V10" s="8">
        <f t="shared" si="24"/>
        <v>0.63895963338533546</v>
      </c>
      <c r="W10" s="8" t="e">
        <f t="shared" si="24"/>
        <v>#DIV/0!</v>
      </c>
      <c r="X10" s="8">
        <f t="shared" si="24"/>
        <v>0.53924967588591188</v>
      </c>
      <c r="Y10" s="8">
        <f t="shared" si="24"/>
        <v>0.79694851019341351</v>
      </c>
      <c r="Z10" s="8">
        <f t="shared" si="24"/>
        <v>0.58739692108946062</v>
      </c>
      <c r="AA10" s="8">
        <f t="shared" ref="AA10" si="26">AA9/AA6</f>
        <v>0.76920244807056615</v>
      </c>
      <c r="AB10" s="8">
        <f t="shared" ref="AB10:AD10" si="27">AB9/AB6</f>
        <v>0.77191816502859423</v>
      </c>
      <c r="AC10" s="8">
        <f t="shared" ref="AC10" si="28">AC9/AC6</f>
        <v>0.83848338645793696</v>
      </c>
      <c r="AD10" s="8">
        <f t="shared" si="27"/>
        <v>0.77529833333333331</v>
      </c>
      <c r="AE10" s="8">
        <f t="shared" ref="AE10" si="29">AE9/AE6</f>
        <v>1.7216067535220939E-2</v>
      </c>
      <c r="AF10" s="8">
        <f t="shared" si="24"/>
        <v>0.79310586764232349</v>
      </c>
      <c r="AG10" s="8">
        <f t="shared" ref="AG10:AH10" si="30">AG9/AG6</f>
        <v>0.77744996942467093</v>
      </c>
      <c r="AH10" s="8">
        <f t="shared" si="30"/>
        <v>0.7793551282051282</v>
      </c>
      <c r="AI10" s="8">
        <f t="shared" si="24"/>
        <v>0.64026546851969113</v>
      </c>
      <c r="AJ10" s="8" t="e">
        <f t="shared" ref="AJ10:AK10" si="31">AJ9/AJ6</f>
        <v>#DIV/0!</v>
      </c>
      <c r="AK10" s="8" t="e">
        <f t="shared" si="31"/>
        <v>#DIV/0!</v>
      </c>
      <c r="AL10" s="8">
        <f t="shared" ref="AL10" si="32">AL9/AL6</f>
        <v>0.54543849331520344</v>
      </c>
      <c r="AM10" s="8">
        <f t="shared" si="24"/>
        <v>0.78195309431633286</v>
      </c>
      <c r="AN10" s="8">
        <f t="shared" si="24"/>
        <v>0.80559475834690009</v>
      </c>
      <c r="AO10" s="8">
        <f t="shared" ref="AO10:AP10" si="33">AO9/AO6</f>
        <v>0.44173841989224283</v>
      </c>
      <c r="AP10" s="8">
        <f t="shared" si="33"/>
        <v>0.37371338248753366</v>
      </c>
      <c r="AQ10" s="8">
        <f t="shared" si="24"/>
        <v>0.79433141971933652</v>
      </c>
      <c r="AR10" s="8">
        <f t="shared" ref="AR10:AS10" si="34">AR9/AR6</f>
        <v>0.72024674538298517</v>
      </c>
      <c r="AS10" s="8">
        <f t="shared" si="34"/>
        <v>0.8340073435955373</v>
      </c>
      <c r="AT10" s="8">
        <f t="shared" si="24"/>
        <v>0.78114420812102214</v>
      </c>
      <c r="AU10" s="8">
        <f t="shared" ref="AU10" si="35">AU9/AU6</f>
        <v>0.6418312347632068</v>
      </c>
      <c r="AV10" s="8">
        <f>AV9/AV6</f>
        <v>0.51160430165362847</v>
      </c>
      <c r="AW10" s="8">
        <f t="shared" si="24"/>
        <v>0.46817139490338733</v>
      </c>
      <c r="AX10" s="8">
        <f t="shared" si="24"/>
        <v>0.46516257265067645</v>
      </c>
      <c r="AY10" s="8">
        <f t="shared" si="24"/>
        <v>1</v>
      </c>
      <c r="AZ10" s="8">
        <f t="shared" si="24"/>
        <v>0.45823333472029681</v>
      </c>
      <c r="BA10" s="8">
        <f t="shared" si="24"/>
        <v>0.3912024922004213</v>
      </c>
      <c r="BB10" s="8">
        <f t="shared" ref="BB10:BC10" si="36">BB9/BB6</f>
        <v>0</v>
      </c>
      <c r="BC10" s="8">
        <f t="shared" si="36"/>
        <v>0.26293204353188676</v>
      </c>
    </row>
    <row r="11" spans="1:55" s="6" customFormat="1" x14ac:dyDescent="0.25">
      <c r="A11" s="25" t="s">
        <v>93</v>
      </c>
      <c r="B11" s="6">
        <f>7603.67+44102.95</f>
        <v>51706.619999999995</v>
      </c>
      <c r="C11" s="6">
        <v>8804.2000000000007</v>
      </c>
      <c r="D11" s="43">
        <v>10473.36</v>
      </c>
      <c r="E11" s="6">
        <v>8646.07</v>
      </c>
      <c r="F11" s="6">
        <f>15633.81+21496.98</f>
        <v>37130.79</v>
      </c>
      <c r="G11" s="43"/>
      <c r="H11" s="43">
        <f>4410.78+24162.81</f>
        <v>28573.59</v>
      </c>
      <c r="I11" s="6">
        <v>816.97</v>
      </c>
      <c r="J11" s="6">
        <v>3254.82</v>
      </c>
      <c r="N11" s="6">
        <v>20319.88</v>
      </c>
      <c r="O11" s="6">
        <f>19371.01+53293.53</f>
        <v>72664.539999999994</v>
      </c>
      <c r="P11" s="6">
        <v>765.03</v>
      </c>
      <c r="R11" s="6">
        <f>16390.08+1685.37</f>
        <v>18075.45</v>
      </c>
      <c r="S11" s="6">
        <v>9053.6200000000008</v>
      </c>
      <c r="T11" s="6">
        <v>0</v>
      </c>
      <c r="U11" s="6">
        <v>1706.01</v>
      </c>
      <c r="V11" s="6">
        <v>3778.32</v>
      </c>
      <c r="X11" s="6">
        <v>2824.73</v>
      </c>
      <c r="Y11" s="6">
        <v>62.15</v>
      </c>
      <c r="Z11" s="6">
        <v>1567.3</v>
      </c>
      <c r="AA11" s="6">
        <v>24219.01</v>
      </c>
      <c r="AB11" s="6">
        <v>43741.04</v>
      </c>
      <c r="AC11" s="6">
        <v>44889.87</v>
      </c>
      <c r="AD11" s="6">
        <v>6497.81</v>
      </c>
      <c r="AE11" s="6">
        <v>153.88</v>
      </c>
      <c r="AF11" s="6">
        <f>28436.05+30596.17+1182.72</f>
        <v>60214.94</v>
      </c>
      <c r="AG11" s="6">
        <v>16184.29</v>
      </c>
      <c r="AH11" s="6">
        <v>17210.3</v>
      </c>
      <c r="AI11" s="6">
        <v>10238.09</v>
      </c>
      <c r="AL11" s="6">
        <v>12485.88</v>
      </c>
      <c r="AM11" s="6">
        <v>2953.55</v>
      </c>
      <c r="AN11" s="6">
        <v>18390.87</v>
      </c>
      <c r="AO11" s="6">
        <v>34673.4</v>
      </c>
      <c r="AP11" s="6">
        <v>14193.69</v>
      </c>
      <c r="AQ11" s="6">
        <v>22570.07</v>
      </c>
      <c r="AR11" s="6">
        <v>726.44</v>
      </c>
      <c r="AS11" s="6">
        <v>0</v>
      </c>
      <c r="AT11" s="6">
        <v>7960.12</v>
      </c>
      <c r="AU11" s="6">
        <v>1691.44</v>
      </c>
      <c r="AV11" s="6">
        <v>12060.59</v>
      </c>
      <c r="AW11" s="6">
        <v>26252.22</v>
      </c>
      <c r="AX11" s="6">
        <v>17377.240000000002</v>
      </c>
      <c r="AZ11" s="6">
        <v>24077.279999999999</v>
      </c>
      <c r="BA11" s="6">
        <v>4332.58</v>
      </c>
      <c r="BB11" s="6">
        <v>0</v>
      </c>
      <c r="BC11" s="6">
        <v>15755.77</v>
      </c>
    </row>
    <row r="12" spans="1:55" s="8" customFormat="1" ht="15.75" customHeight="1" x14ac:dyDescent="0.25">
      <c r="A12" s="22" t="s">
        <v>94</v>
      </c>
      <c r="B12" s="8">
        <f>B11/B6</f>
        <v>7.1642683180707989E-2</v>
      </c>
      <c r="C12" s="8">
        <f t="shared" ref="C12:BA12" si="37">C11/C6</f>
        <v>0.21331786547420717</v>
      </c>
      <c r="D12" s="89">
        <f t="shared" si="37"/>
        <v>1.3913218323916938E-2</v>
      </c>
      <c r="E12" s="8">
        <f t="shared" si="37"/>
        <v>1.195807923600359E-2</v>
      </c>
      <c r="F12" s="8">
        <f t="shared" si="37"/>
        <v>4.6232138469443226E-2</v>
      </c>
      <c r="G12" s="89">
        <f t="shared" si="37"/>
        <v>0</v>
      </c>
      <c r="H12" s="89">
        <f t="shared" si="37"/>
        <v>0.10713268566382576</v>
      </c>
      <c r="I12" s="8">
        <f t="shared" si="37"/>
        <v>0.11495820123911762</v>
      </c>
      <c r="J12" s="8">
        <f>J11/J6</f>
        <v>0.1129176231659412</v>
      </c>
      <c r="K12" s="8">
        <f t="shared" si="37"/>
        <v>0</v>
      </c>
      <c r="L12" s="8">
        <f t="shared" si="37"/>
        <v>0</v>
      </c>
      <c r="M12" s="8">
        <f t="shared" si="37"/>
        <v>0</v>
      </c>
      <c r="N12" s="8">
        <f t="shared" si="37"/>
        <v>0.19519710461041567</v>
      </c>
      <c r="O12" s="8">
        <f t="shared" si="37"/>
        <v>0.11707381000642704</v>
      </c>
      <c r="P12" s="8">
        <f t="shared" si="37"/>
        <v>0.16425800162748605</v>
      </c>
      <c r="Q12" s="8" t="e">
        <f t="shared" si="37"/>
        <v>#DIV/0!</v>
      </c>
      <c r="R12" s="8">
        <f t="shared" si="37"/>
        <v>0.14643699112893427</v>
      </c>
      <c r="S12" s="8">
        <f t="shared" si="37"/>
        <v>0.21992421113999078</v>
      </c>
      <c r="T12" s="8">
        <f t="shared" ref="T12" si="38">T11/T6</f>
        <v>0</v>
      </c>
      <c r="U12" s="8">
        <f t="shared" si="37"/>
        <v>0.19524859715964171</v>
      </c>
      <c r="V12" s="8">
        <f t="shared" si="37"/>
        <v>0.18420046801872075</v>
      </c>
      <c r="W12" s="8" t="e">
        <f t="shared" si="37"/>
        <v>#DIV/0!</v>
      </c>
      <c r="X12" s="89">
        <f t="shared" si="37"/>
        <v>0.15258913137424374</v>
      </c>
      <c r="Y12" s="8">
        <f t="shared" si="37"/>
        <v>0.20305148980658652</v>
      </c>
      <c r="Z12" s="8">
        <f t="shared" si="37"/>
        <v>0.16872645064054256</v>
      </c>
      <c r="AA12" s="8">
        <f t="shared" ref="AA12" si="39">AA11/AA6</f>
        <v>0.21235618023831859</v>
      </c>
      <c r="AB12" s="8">
        <f t="shared" ref="AB12:AD12" si="40">AB11/AB6</f>
        <v>4.8379052700059877E-2</v>
      </c>
      <c r="AC12" s="8">
        <f t="shared" ref="AC12" si="41">AC11/AC6</f>
        <v>0.12550249370179192</v>
      </c>
      <c r="AD12" s="8">
        <f t="shared" si="40"/>
        <v>0.21659366666666668</v>
      </c>
      <c r="AE12" s="8">
        <f t="shared" ref="AE12" si="42">AE11/AE6</f>
        <v>4.3662273956650982E-3</v>
      </c>
      <c r="AF12" s="8">
        <f t="shared" si="37"/>
        <v>0.20689413235767673</v>
      </c>
      <c r="AG12" s="8">
        <f t="shared" ref="AG12:AH12" si="43">AG11/AG6</f>
        <v>0.22255003057532913</v>
      </c>
      <c r="AH12" s="8">
        <f t="shared" si="43"/>
        <v>0.22064487179487177</v>
      </c>
      <c r="AI12" s="8">
        <f t="shared" si="37"/>
        <v>0.19061145375236702</v>
      </c>
      <c r="AJ12" s="8" t="e">
        <f t="shared" ref="AJ12:AK12" si="44">AJ11/AJ6</f>
        <v>#DIV/0!</v>
      </c>
      <c r="AK12" s="8" t="e">
        <f t="shared" si="44"/>
        <v>#DIV/0!</v>
      </c>
      <c r="AL12" s="8">
        <f t="shared" ref="AL12" si="45">AL11/AL6</f>
        <v>6.8446940119370497E-2</v>
      </c>
      <c r="AM12" s="8">
        <f t="shared" si="37"/>
        <v>0.21804690568366719</v>
      </c>
      <c r="AN12" s="8">
        <f t="shared" si="37"/>
        <v>0.19440524165309997</v>
      </c>
      <c r="AO12" s="8">
        <f t="shared" ref="AO12:AP12" si="46">AO11/AO6</f>
        <v>0.21083840270819607</v>
      </c>
      <c r="AP12" s="8">
        <f t="shared" si="46"/>
        <v>0.21105560590593889</v>
      </c>
      <c r="AQ12" s="8">
        <f t="shared" si="37"/>
        <v>0.20566858028066337</v>
      </c>
      <c r="AR12" s="8">
        <f t="shared" ref="AR12:AS12" si="47">AR11/AR6</f>
        <v>0.18327782823695632</v>
      </c>
      <c r="AS12" s="8">
        <f t="shared" si="47"/>
        <v>0</v>
      </c>
      <c r="AT12" s="8">
        <f t="shared" si="37"/>
        <v>0.21885579187897788</v>
      </c>
      <c r="AU12" s="8">
        <f t="shared" ref="AU12" si="48">AU11/AU6</f>
        <v>9.228223620420287E-3</v>
      </c>
      <c r="AV12" s="8">
        <f t="shared" si="37"/>
        <v>2.6276261195568917E-2</v>
      </c>
      <c r="AW12" s="8">
        <f t="shared" si="37"/>
        <v>3.1048767409626667E-2</v>
      </c>
      <c r="AX12" s="8">
        <f t="shared" si="37"/>
        <v>3.6388793126861912E-2</v>
      </c>
      <c r="AY12" s="8">
        <f t="shared" si="37"/>
        <v>0</v>
      </c>
      <c r="AZ12" s="8">
        <f t="shared" si="37"/>
        <v>2.0408010869476679E-2</v>
      </c>
      <c r="BA12" s="8">
        <f t="shared" si="37"/>
        <v>9.9235880649784308E-2</v>
      </c>
      <c r="BB12" s="8">
        <f t="shared" ref="BB12:BC12" si="49">BB11/BB6</f>
        <v>0</v>
      </c>
      <c r="BC12" s="8">
        <f t="shared" si="49"/>
        <v>1.9931998204778315E-2</v>
      </c>
    </row>
    <row r="13" spans="1:55" s="63" customFormat="1" ht="15.75" customHeight="1" x14ac:dyDescent="0.25">
      <c r="A13" s="91" t="s">
        <v>95</v>
      </c>
      <c r="B13" s="63">
        <v>45076.89</v>
      </c>
      <c r="C13" s="63">
        <v>36895.769999999997</v>
      </c>
      <c r="D13" s="92">
        <v>194408.24</v>
      </c>
      <c r="E13" s="63">
        <v>168692.99</v>
      </c>
      <c r="G13" s="92">
        <v>0</v>
      </c>
      <c r="H13" s="92">
        <v>62433.67</v>
      </c>
      <c r="I13" s="63">
        <v>3.68</v>
      </c>
      <c r="J13" s="63">
        <v>5039.88</v>
      </c>
      <c r="R13" s="63">
        <v>0</v>
      </c>
      <c r="T13" s="63">
        <v>0</v>
      </c>
      <c r="U13" s="63">
        <v>0</v>
      </c>
      <c r="V13" s="63">
        <v>0</v>
      </c>
      <c r="X13" s="63">
        <v>0</v>
      </c>
      <c r="Y13" s="63">
        <v>0</v>
      </c>
      <c r="Z13" s="63">
        <v>0</v>
      </c>
      <c r="AA13" s="63">
        <v>0</v>
      </c>
      <c r="AE13" s="63">
        <v>243.24</v>
      </c>
      <c r="AU13" s="63">
        <v>0</v>
      </c>
      <c r="AV13" s="63">
        <v>0</v>
      </c>
      <c r="AW13" s="63">
        <v>0</v>
      </c>
      <c r="AX13" s="63">
        <v>0</v>
      </c>
      <c r="AY13" s="63">
        <v>0</v>
      </c>
      <c r="AZ13" s="63">
        <v>0</v>
      </c>
      <c r="BA13" s="63">
        <v>0</v>
      </c>
      <c r="BB13" s="63">
        <v>0</v>
      </c>
      <c r="BC13" s="63">
        <v>0</v>
      </c>
    </row>
    <row r="14" spans="1:55" s="6" customFormat="1" x14ac:dyDescent="0.25">
      <c r="A14" s="25" t="s">
        <v>96</v>
      </c>
      <c r="B14" s="6">
        <f>B6-B7-B9-B11</f>
        <v>96452.70000000007</v>
      </c>
      <c r="C14" s="6">
        <f>C6-C7-C9-C11</f>
        <v>0</v>
      </c>
      <c r="D14" s="6">
        <f>D6-D7-D9-D11</f>
        <v>165012.33000000007</v>
      </c>
      <c r="E14" s="6">
        <f>E6-E7-E9-E11</f>
        <v>103661.26999999996</v>
      </c>
      <c r="F14" s="90">
        <f t="shared" ref="F14:BA14" si="50">F6-F7-F9-F11</f>
        <v>-1.964508555829525E-10</v>
      </c>
      <c r="G14" s="90">
        <f t="shared" si="50"/>
        <v>0</v>
      </c>
      <c r="H14" s="6">
        <f>H6-H7-H9-H11</f>
        <v>65015.649999999965</v>
      </c>
      <c r="I14" s="6">
        <f t="shared" si="50"/>
        <v>0</v>
      </c>
      <c r="J14" s="6">
        <f>J6-J7-J9-J11</f>
        <v>0</v>
      </c>
      <c r="K14" s="6">
        <f t="shared" si="50"/>
        <v>0</v>
      </c>
      <c r="L14" s="6">
        <f t="shared" si="50"/>
        <v>68565.200000000012</v>
      </c>
      <c r="M14" s="6">
        <f t="shared" si="50"/>
        <v>-1984</v>
      </c>
      <c r="N14" s="6">
        <f t="shared" si="50"/>
        <v>0</v>
      </c>
      <c r="O14" s="6">
        <f t="shared" si="50"/>
        <v>0</v>
      </c>
      <c r="P14" s="6">
        <f t="shared" si="50"/>
        <v>0</v>
      </c>
      <c r="Q14" s="6">
        <f t="shared" si="50"/>
        <v>0</v>
      </c>
      <c r="R14" s="6">
        <f t="shared" si="50"/>
        <v>0</v>
      </c>
      <c r="S14" s="6">
        <f>S6-S7-S9-S11</f>
        <v>0</v>
      </c>
      <c r="T14" s="6">
        <f>T6-T7-T9-T11</f>
        <v>0</v>
      </c>
      <c r="U14" s="6">
        <f t="shared" si="50"/>
        <v>0</v>
      </c>
      <c r="V14" s="6">
        <f t="shared" si="50"/>
        <v>3627.3399999999997</v>
      </c>
      <c r="W14" s="6">
        <f t="shared" si="50"/>
        <v>0</v>
      </c>
      <c r="X14" s="6">
        <f t="shared" si="50"/>
        <v>5704.68</v>
      </c>
      <c r="Y14" s="6">
        <f t="shared" si="50"/>
        <v>0</v>
      </c>
      <c r="Z14" s="6">
        <f t="shared" si="50"/>
        <v>2265.37</v>
      </c>
      <c r="AA14" s="6">
        <f t="shared" ref="AA14" si="51">AA6-AA7-AA9-AA11</f>
        <v>2103.2199999999975</v>
      </c>
      <c r="AB14" s="6">
        <f t="shared" ref="AB14:AD14" si="52">AB6-AB7-AB9-AB11</f>
        <v>162475.00000000003</v>
      </c>
      <c r="AC14" s="6">
        <f t="shared" ref="AC14" si="53">AC6-AC7-AC9-AC11</f>
        <v>4194.4299999999857</v>
      </c>
      <c r="AD14" s="6">
        <f t="shared" si="52"/>
        <v>243.23999999999887</v>
      </c>
      <c r="AE14" s="6">
        <f t="shared" ref="AE14" si="54">AE6-AE7-AE9-AE11</f>
        <v>34482.61</v>
      </c>
      <c r="AF14" s="6">
        <f t="shared" si="50"/>
        <v>-5.8207660913467407E-11</v>
      </c>
      <c r="AG14" s="6">
        <f t="shared" ref="AG14:AH14" si="55">AG6-AG7-AG9-AG11</f>
        <v>0</v>
      </c>
      <c r="AH14" s="6">
        <f t="shared" si="55"/>
        <v>0</v>
      </c>
      <c r="AI14" s="6">
        <f t="shared" si="50"/>
        <v>9083.91</v>
      </c>
      <c r="AJ14" s="6">
        <f t="shared" ref="AJ14:AK14" si="56">AJ6-AJ7-AJ9-AJ11</f>
        <v>0</v>
      </c>
      <c r="AK14" s="6">
        <f t="shared" si="56"/>
        <v>0</v>
      </c>
      <c r="AL14" s="6">
        <f t="shared" ref="AL14" si="57">AL6-AL7-AL9-AL11</f>
        <v>70433.83</v>
      </c>
      <c r="AM14" s="6">
        <f t="shared" si="50"/>
        <v>0</v>
      </c>
      <c r="AN14" s="6">
        <f t="shared" si="50"/>
        <v>0</v>
      </c>
      <c r="AO14" s="6">
        <f t="shared" ref="AO14:AP14" si="58">AO6-AO7-AO9-AO11</f>
        <v>0</v>
      </c>
      <c r="AP14" s="6">
        <f t="shared" si="58"/>
        <v>0</v>
      </c>
      <c r="AQ14" s="6">
        <f t="shared" si="50"/>
        <v>0</v>
      </c>
      <c r="AR14" s="6">
        <f t="shared" ref="AR14:AS14" si="59">AR6-AR7-AR9-AR11</f>
        <v>382.38999999999987</v>
      </c>
      <c r="AS14" s="6">
        <f t="shared" si="59"/>
        <v>35261.820000000007</v>
      </c>
      <c r="AT14" s="6">
        <f t="shared" si="50"/>
        <v>0</v>
      </c>
      <c r="AU14" s="6">
        <f>AU6-AU7-AU9-AU11</f>
        <v>58023.970000000016</v>
      </c>
      <c r="AV14" s="6">
        <f>AV6-AV7-AV9-AV11</f>
        <v>199314.77999999997</v>
      </c>
      <c r="AW14" s="6">
        <f t="shared" si="50"/>
        <v>393738.38</v>
      </c>
      <c r="AX14" s="43">
        <f t="shared" si="50"/>
        <v>217412.16</v>
      </c>
      <c r="AY14" s="43">
        <f t="shared" si="50"/>
        <v>0</v>
      </c>
      <c r="AZ14" s="6">
        <f t="shared" si="50"/>
        <v>514756.16000000003</v>
      </c>
      <c r="BA14" s="6">
        <f t="shared" si="50"/>
        <v>0</v>
      </c>
      <c r="BB14" s="6">
        <f t="shared" ref="BB14:BC14" si="60">BB6-BB7-BB9-BB11</f>
        <v>58333.33</v>
      </c>
      <c r="BC14" s="6">
        <f t="shared" si="60"/>
        <v>495758.62999999989</v>
      </c>
    </row>
    <row r="15" spans="1:55" s="37" customFormat="1" ht="200.45" customHeight="1" x14ac:dyDescent="0.25">
      <c r="A15" s="35" t="s">
        <v>97</v>
      </c>
      <c r="B15" s="129" t="s">
        <v>98</v>
      </c>
      <c r="C15" s="129"/>
      <c r="D15" s="129" t="s">
        <v>99</v>
      </c>
      <c r="E15" s="129" t="s">
        <v>99</v>
      </c>
      <c r="G15" s="35"/>
      <c r="H15" s="129" t="s">
        <v>99</v>
      </c>
      <c r="I15" s="35"/>
      <c r="J15" s="35"/>
      <c r="K15" s="37" t="s">
        <v>100</v>
      </c>
      <c r="L15" s="37" t="s">
        <v>100</v>
      </c>
      <c r="M15" s="35" t="s">
        <v>101</v>
      </c>
      <c r="O15" s="35"/>
      <c r="P15" s="35"/>
      <c r="Q15" s="35" t="s">
        <v>102</v>
      </c>
      <c r="R15" s="35"/>
      <c r="V15" s="37" t="s">
        <v>100</v>
      </c>
      <c r="W15" s="35" t="s">
        <v>103</v>
      </c>
      <c r="X15" s="37" t="s">
        <v>100</v>
      </c>
      <c r="Z15" s="37" t="s">
        <v>100</v>
      </c>
      <c r="AA15" s="35"/>
      <c r="AB15" s="37" t="s">
        <v>100</v>
      </c>
      <c r="AC15" s="35" t="s">
        <v>104</v>
      </c>
      <c r="AD15" s="37" t="s">
        <v>100</v>
      </c>
      <c r="AE15" s="35" t="s">
        <v>105</v>
      </c>
      <c r="AI15" s="35" t="s">
        <v>106</v>
      </c>
      <c r="AK15" s="35" t="s">
        <v>106</v>
      </c>
      <c r="AL15" s="35" t="s">
        <v>107</v>
      </c>
      <c r="AM15" s="35"/>
      <c r="AN15" s="35"/>
      <c r="AO15" s="35"/>
      <c r="AR15" s="35" t="s">
        <v>108</v>
      </c>
      <c r="AS15" s="35" t="s">
        <v>107</v>
      </c>
      <c r="AU15" s="35" t="s">
        <v>109</v>
      </c>
      <c r="AV15" s="35" t="s">
        <v>110</v>
      </c>
      <c r="AW15" s="35" t="s">
        <v>110</v>
      </c>
      <c r="AX15" s="35" t="s">
        <v>107</v>
      </c>
      <c r="AY15" s="35"/>
      <c r="AZ15" s="35" t="s">
        <v>111</v>
      </c>
      <c r="BA15" s="35"/>
      <c r="BB15" s="35" t="s">
        <v>107</v>
      </c>
      <c r="BC15" s="35" t="s">
        <v>107</v>
      </c>
    </row>
    <row r="17" spans="1:55" s="7" customFormat="1" ht="408.75" customHeight="1" x14ac:dyDescent="0.25">
      <c r="A17" s="35" t="s">
        <v>112</v>
      </c>
      <c r="B17" s="35" t="s">
        <v>113</v>
      </c>
      <c r="C17" s="35" t="s">
        <v>114</v>
      </c>
      <c r="F17" s="35" t="s">
        <v>115</v>
      </c>
      <c r="G17" s="37" t="s">
        <v>116</v>
      </c>
      <c r="H17" s="35" t="s">
        <v>117</v>
      </c>
      <c r="I17" s="35" t="s">
        <v>114</v>
      </c>
      <c r="J17" s="35" t="s">
        <v>114</v>
      </c>
      <c r="K17" s="37"/>
      <c r="L17" s="37"/>
      <c r="M17" s="35" t="s">
        <v>118</v>
      </c>
      <c r="N17" s="35" t="s">
        <v>114</v>
      </c>
      <c r="O17" s="35" t="s">
        <v>115</v>
      </c>
      <c r="P17" s="35" t="s">
        <v>119</v>
      </c>
      <c r="Q17" s="35" t="s">
        <v>120</v>
      </c>
      <c r="R17" s="35" t="s">
        <v>121</v>
      </c>
      <c r="S17" s="35" t="s">
        <v>122</v>
      </c>
      <c r="T17" s="35"/>
      <c r="U17" s="35" t="s">
        <v>123</v>
      </c>
      <c r="V17" s="35" t="s">
        <v>123</v>
      </c>
      <c r="W17" s="35" t="s">
        <v>123</v>
      </c>
      <c r="X17" s="35" t="s">
        <v>123</v>
      </c>
      <c r="Y17" s="35" t="s">
        <v>123</v>
      </c>
      <c r="Z17" s="35" t="s">
        <v>124</v>
      </c>
      <c r="AA17" s="35" t="s">
        <v>125</v>
      </c>
      <c r="AB17" s="35" t="s">
        <v>126</v>
      </c>
      <c r="AC17" s="35" t="s">
        <v>127</v>
      </c>
      <c r="AD17" s="35"/>
      <c r="AE17" s="35"/>
      <c r="AF17" s="132" t="s">
        <v>128</v>
      </c>
      <c r="AG17" s="130" t="s">
        <v>129</v>
      </c>
      <c r="AH17" s="130" t="s">
        <v>130</v>
      </c>
      <c r="AI17" s="58" t="s">
        <v>131</v>
      </c>
      <c r="AJ17" s="131" t="s">
        <v>132</v>
      </c>
      <c r="AK17" s="134" t="s">
        <v>133</v>
      </c>
      <c r="AL17" s="134" t="s">
        <v>134</v>
      </c>
      <c r="AM17" s="134" t="s">
        <v>135</v>
      </c>
      <c r="AN17" s="134" t="s">
        <v>136</v>
      </c>
      <c r="AO17" s="134" t="s">
        <v>137</v>
      </c>
      <c r="AP17" s="133" t="s">
        <v>138</v>
      </c>
      <c r="AQ17" s="134" t="s">
        <v>139</v>
      </c>
      <c r="AR17" s="134" t="s">
        <v>140</v>
      </c>
      <c r="AS17" s="134"/>
      <c r="AT17" s="134" t="s">
        <v>141</v>
      </c>
      <c r="AU17" s="58" t="s">
        <v>142</v>
      </c>
      <c r="AV17" s="65" t="s">
        <v>143</v>
      </c>
      <c r="AW17" s="65" t="s">
        <v>144</v>
      </c>
      <c r="AX17" s="65" t="s">
        <v>145</v>
      </c>
      <c r="AY17" s="65" t="s">
        <v>144</v>
      </c>
      <c r="AZ17" s="65" t="s">
        <v>144</v>
      </c>
      <c r="BA17" s="65" t="s">
        <v>144</v>
      </c>
      <c r="BB17" s="65" t="s">
        <v>144</v>
      </c>
      <c r="BC17" s="65" t="s">
        <v>144</v>
      </c>
    </row>
    <row r="18" spans="1:55" x14ac:dyDescent="0.25">
      <c r="AV18" s="2"/>
      <c r="AW18" s="2"/>
      <c r="AX18" s="2"/>
      <c r="AY18" s="2"/>
    </row>
    <row r="19" spans="1:55" s="37" customFormat="1" ht="75" customHeight="1" x14ac:dyDescent="0.25">
      <c r="A19" s="153" t="s">
        <v>146</v>
      </c>
      <c r="B19" s="35" t="s">
        <v>147</v>
      </c>
      <c r="D19" s="35" t="s">
        <v>148</v>
      </c>
      <c r="E19" s="35" t="s">
        <v>149</v>
      </c>
      <c r="F19" s="35" t="s">
        <v>149</v>
      </c>
      <c r="G19" s="35" t="s">
        <v>150</v>
      </c>
      <c r="H19" s="7"/>
      <c r="I19" s="7"/>
      <c r="J19" s="7"/>
      <c r="K19" s="37" t="s">
        <v>151</v>
      </c>
      <c r="L19" s="37" t="s">
        <v>152</v>
      </c>
      <c r="M19" s="7"/>
      <c r="N19" s="7"/>
      <c r="O19" s="35" t="s">
        <v>153</v>
      </c>
      <c r="P19" s="35"/>
      <c r="Q19" s="35"/>
      <c r="R19" s="35"/>
      <c r="S19" s="7"/>
      <c r="T19" s="7"/>
      <c r="U19" s="7"/>
      <c r="V19" s="7"/>
      <c r="W19" s="7"/>
      <c r="X19" s="7"/>
      <c r="Y19" s="7"/>
      <c r="Z19" s="7"/>
      <c r="AA19" s="7"/>
      <c r="AB19" s="35" t="s">
        <v>154</v>
      </c>
      <c r="AC19" s="35" t="s">
        <v>155</v>
      </c>
      <c r="AD19" s="35"/>
      <c r="AE19" s="35"/>
      <c r="AV19" s="3" t="s">
        <v>156</v>
      </c>
      <c r="AW19" s="3" t="s">
        <v>156</v>
      </c>
      <c r="AX19" s="3" t="s">
        <v>156</v>
      </c>
      <c r="AY19" s="3" t="s">
        <v>156</v>
      </c>
    </row>
    <row r="20" spans="1:55" s="37" customFormat="1" ht="90" x14ac:dyDescent="0.25">
      <c r="A20" s="153"/>
      <c r="B20" s="35" t="s">
        <v>157</v>
      </c>
      <c r="D20" s="35" t="s">
        <v>158</v>
      </c>
      <c r="E20" s="35" t="s">
        <v>159</v>
      </c>
      <c r="F20" s="35" t="s">
        <v>159</v>
      </c>
      <c r="G20" s="35" t="s">
        <v>160</v>
      </c>
      <c r="H20" s="7"/>
      <c r="I20" s="7"/>
      <c r="J20" s="7"/>
      <c r="K20" s="7"/>
      <c r="L20" s="7"/>
      <c r="M20" s="7"/>
      <c r="N20" s="7"/>
      <c r="O20" s="35"/>
      <c r="P20" s="35"/>
      <c r="Q20" s="35"/>
      <c r="R20" s="35"/>
      <c r="S20" s="7"/>
      <c r="T20" s="7"/>
      <c r="U20" s="7"/>
      <c r="V20" s="7"/>
      <c r="W20" s="7"/>
      <c r="X20" s="7"/>
      <c r="Y20" s="7"/>
      <c r="Z20" s="7"/>
      <c r="AA20" s="7"/>
      <c r="AC20" s="35" t="s">
        <v>161</v>
      </c>
      <c r="AD20" s="35"/>
      <c r="AE20" s="35"/>
      <c r="AV20" s="3"/>
      <c r="AW20" s="3"/>
      <c r="AX20" s="3"/>
      <c r="AY20" s="3"/>
    </row>
    <row r="21" spans="1:55" s="37" customFormat="1" ht="75" customHeight="1" x14ac:dyDescent="0.25">
      <c r="A21" s="153"/>
      <c r="B21" s="35" t="s">
        <v>162</v>
      </c>
      <c r="D21" s="35" t="s">
        <v>163</v>
      </c>
      <c r="E21" s="35" t="s">
        <v>164</v>
      </c>
      <c r="F21" s="35" t="s">
        <v>164</v>
      </c>
      <c r="G21" s="35" t="s">
        <v>165</v>
      </c>
      <c r="H21" s="7"/>
      <c r="I21" s="7"/>
      <c r="J21" s="7"/>
      <c r="K21" s="7"/>
      <c r="L21" s="7"/>
      <c r="M21" s="7"/>
      <c r="N21" s="7"/>
      <c r="O21" s="35"/>
      <c r="P21" s="35"/>
      <c r="Q21" s="35"/>
      <c r="R21" s="35"/>
      <c r="S21" s="7"/>
      <c r="T21" s="7"/>
      <c r="U21" s="7"/>
      <c r="V21" s="7"/>
      <c r="W21" s="7"/>
      <c r="X21" s="7"/>
      <c r="Y21" s="7"/>
      <c r="Z21" s="7"/>
      <c r="AA21" s="7"/>
      <c r="AV21" s="3"/>
      <c r="AW21" s="3"/>
      <c r="AX21" s="3"/>
      <c r="AY21" s="3"/>
    </row>
    <row r="22" spans="1:55" s="37" customFormat="1" ht="60" x14ac:dyDescent="0.25">
      <c r="A22" s="153"/>
      <c r="B22" s="35" t="s">
        <v>166</v>
      </c>
      <c r="D22" s="35" t="s">
        <v>167</v>
      </c>
      <c r="E22" s="35" t="s">
        <v>168</v>
      </c>
      <c r="F22" s="35" t="s">
        <v>168</v>
      </c>
      <c r="G22" s="35" t="s">
        <v>169</v>
      </c>
      <c r="H22" s="7"/>
      <c r="I22" s="7"/>
      <c r="J22" s="7"/>
      <c r="K22" s="7"/>
      <c r="L22" s="7"/>
      <c r="M22" s="7"/>
      <c r="N22" s="7"/>
      <c r="O22" s="35"/>
      <c r="P22" s="35"/>
      <c r="Q22" s="35"/>
      <c r="R22" s="35"/>
      <c r="S22" s="7"/>
      <c r="T22" s="7"/>
      <c r="U22" s="7"/>
      <c r="V22" s="7"/>
      <c r="W22" s="7"/>
      <c r="X22" s="7"/>
      <c r="Y22" s="7"/>
      <c r="Z22" s="7"/>
      <c r="AA22" s="7"/>
      <c r="AV22" s="3"/>
      <c r="AW22" s="3"/>
      <c r="AX22" s="3"/>
      <c r="AY22" s="3"/>
    </row>
    <row r="23" spans="1:55" s="37" customFormat="1" ht="60" x14ac:dyDescent="0.25">
      <c r="A23" s="153"/>
      <c r="B23" s="35" t="s">
        <v>170</v>
      </c>
      <c r="D23" s="35" t="s">
        <v>171</v>
      </c>
      <c r="E23" s="35" t="s">
        <v>172</v>
      </c>
      <c r="F23" s="35" t="s">
        <v>172</v>
      </c>
      <c r="G23" s="35" t="s">
        <v>173</v>
      </c>
      <c r="H23" s="7"/>
      <c r="I23" s="7"/>
      <c r="J23" s="7"/>
      <c r="K23" s="7"/>
      <c r="L23" s="7"/>
      <c r="M23" s="7"/>
      <c r="N23" s="7"/>
      <c r="O23" s="35"/>
      <c r="P23" s="35"/>
      <c r="Q23" s="35"/>
      <c r="R23" s="35"/>
      <c r="S23" s="7"/>
      <c r="T23" s="7"/>
      <c r="U23" s="7"/>
      <c r="V23" s="7"/>
      <c r="W23" s="7"/>
      <c r="X23" s="7"/>
      <c r="Y23" s="7"/>
      <c r="Z23" s="7"/>
      <c r="AA23" s="7"/>
      <c r="AV23" s="3"/>
      <c r="AW23" s="3"/>
      <c r="AX23" s="3"/>
      <c r="AY23" s="3"/>
    </row>
    <row r="24" spans="1:55" s="34" customFormat="1" ht="60" x14ac:dyDescent="0.25">
      <c r="A24" s="153"/>
      <c r="B24" s="35" t="s">
        <v>174</v>
      </c>
      <c r="C24" s="37"/>
      <c r="D24" s="35" t="s">
        <v>175</v>
      </c>
      <c r="E24" s="35" t="s">
        <v>176</v>
      </c>
      <c r="F24" s="35" t="s">
        <v>176</v>
      </c>
      <c r="G24" s="35" t="s">
        <v>177</v>
      </c>
      <c r="H24" s="7"/>
      <c r="I24" s="7"/>
      <c r="J24" s="7"/>
      <c r="K24" s="7"/>
      <c r="L24" s="7"/>
      <c r="M24" s="7"/>
      <c r="N24" s="7"/>
      <c r="O24" s="35"/>
      <c r="P24" s="35"/>
      <c r="Q24" s="35"/>
      <c r="R24" s="35"/>
      <c r="S24" s="7"/>
      <c r="T24" s="7"/>
      <c r="U24" s="7"/>
      <c r="V24" s="7"/>
      <c r="W24" s="7"/>
      <c r="X24" s="7"/>
      <c r="Y24" s="7"/>
      <c r="Z24" s="7"/>
      <c r="AA24" s="7"/>
      <c r="AB24" s="37"/>
      <c r="AC24" s="37"/>
      <c r="AD24" s="37"/>
      <c r="AE24" s="37"/>
      <c r="AF24" s="37"/>
      <c r="AG24" s="37"/>
      <c r="AH24" s="37"/>
      <c r="AI24" s="37"/>
      <c r="AJ24" s="37"/>
      <c r="AK24" s="37"/>
      <c r="AL24" s="37"/>
      <c r="AM24" s="37"/>
      <c r="AN24" s="37"/>
      <c r="AO24" s="37"/>
      <c r="AP24" s="37"/>
      <c r="AQ24" s="37"/>
      <c r="AR24" s="37"/>
      <c r="AS24" s="37"/>
      <c r="AT24" s="37"/>
      <c r="AU24" s="37"/>
      <c r="AV24" s="37"/>
      <c r="AW24" s="3"/>
      <c r="AX24" s="3"/>
      <c r="AY24" s="3"/>
      <c r="AZ24" s="37"/>
      <c r="BA24" s="37"/>
      <c r="BB24" s="37"/>
      <c r="BC24" s="37"/>
    </row>
    <row r="25" spans="1:55" s="34" customFormat="1" ht="60" x14ac:dyDescent="0.25">
      <c r="A25" s="154"/>
      <c r="B25" s="35" t="s">
        <v>178</v>
      </c>
      <c r="C25" s="37"/>
      <c r="D25" s="35" t="s">
        <v>179</v>
      </c>
      <c r="E25" s="35" t="s">
        <v>180</v>
      </c>
      <c r="F25" s="35" t="s">
        <v>180</v>
      </c>
      <c r="G25" s="35" t="s">
        <v>181</v>
      </c>
      <c r="H25" s="7"/>
      <c r="I25" s="7"/>
      <c r="J25" s="7"/>
      <c r="K25" s="7"/>
      <c r="L25" s="7"/>
      <c r="M25" s="7"/>
      <c r="N25" s="7"/>
      <c r="O25" s="35"/>
      <c r="P25" s="35"/>
      <c r="Q25" s="35"/>
      <c r="R25" s="35"/>
      <c r="S25" s="7"/>
      <c r="T25" s="7"/>
      <c r="U25" s="7"/>
      <c r="V25" s="7"/>
      <c r="W25" s="7"/>
      <c r="X25" s="7"/>
      <c r="Y25" s="7"/>
      <c r="Z25" s="7"/>
      <c r="AA25" s="7"/>
      <c r="AB25" s="37"/>
      <c r="AC25" s="37"/>
      <c r="AD25" s="37"/>
      <c r="AE25" s="37"/>
      <c r="AF25" s="37"/>
      <c r="AG25" s="37"/>
      <c r="AH25" s="37"/>
      <c r="AI25" s="37"/>
      <c r="AJ25" s="37"/>
      <c r="AK25" s="37"/>
      <c r="AL25" s="37"/>
      <c r="AM25" s="37"/>
      <c r="AN25" s="37"/>
      <c r="AO25" s="37"/>
      <c r="AP25" s="37"/>
      <c r="AQ25" s="37"/>
      <c r="AR25" s="37"/>
      <c r="AS25" s="37"/>
      <c r="AT25" s="37"/>
      <c r="AU25" s="37"/>
      <c r="AV25" s="3"/>
      <c r="AW25" s="37"/>
      <c r="AX25" s="37"/>
      <c r="AY25" s="37"/>
      <c r="AZ25" s="37"/>
      <c r="BA25" s="37"/>
      <c r="BB25" s="37"/>
      <c r="BC25" s="37"/>
    </row>
    <row r="26" spans="1:55" s="34" customFormat="1" x14ac:dyDescent="0.25">
      <c r="B26" s="38" t="s">
        <v>182</v>
      </c>
      <c r="C26" s="37"/>
      <c r="D26" s="35" t="s">
        <v>183</v>
      </c>
      <c r="E26" s="35" t="s">
        <v>183</v>
      </c>
      <c r="F26" s="35" t="s">
        <v>183</v>
      </c>
      <c r="G26" s="127"/>
      <c r="H26" s="15"/>
      <c r="I26" s="15"/>
      <c r="J26" s="15"/>
      <c r="K26"/>
      <c r="L26"/>
      <c r="M26" s="15"/>
      <c r="N26" s="15"/>
      <c r="O26" s="15"/>
      <c r="P26" s="15"/>
      <c r="Q26" s="15"/>
      <c r="R26" s="15"/>
      <c r="S26" s="15"/>
      <c r="T26" s="15"/>
      <c r="U26" s="15"/>
      <c r="V26"/>
      <c r="W26"/>
      <c r="X26"/>
      <c r="Y26"/>
      <c r="Z26" s="7"/>
      <c r="AA26" s="7"/>
      <c r="AB26" s="37"/>
      <c r="AC26" s="37"/>
      <c r="AD26" s="37"/>
      <c r="AE26" s="37"/>
      <c r="AF26" s="37"/>
      <c r="AG26" s="37"/>
      <c r="AH26" s="37"/>
      <c r="AI26" s="37"/>
      <c r="AJ26" s="37"/>
      <c r="AK26" s="37"/>
      <c r="AL26" s="37"/>
      <c r="AM26" s="37"/>
      <c r="AN26" s="37"/>
      <c r="AT26" s="37"/>
      <c r="AV26" s="2"/>
      <c r="AW26" s="2"/>
      <c r="AX26" s="2"/>
      <c r="AY26" s="2"/>
      <c r="AZ26" s="37"/>
      <c r="BA26" s="37"/>
      <c r="BB26" s="37"/>
      <c r="BC26" s="37"/>
    </row>
    <row r="27" spans="1:55" ht="45" customHeight="1" x14ac:dyDescent="0.25">
      <c r="A27" s="9"/>
      <c r="B27" s="32" t="s">
        <v>184</v>
      </c>
      <c r="C27" s="7"/>
      <c r="D27" s="7"/>
      <c r="E27" s="7"/>
      <c r="F27" s="7"/>
      <c r="G27" s="7"/>
      <c r="H27" s="7"/>
      <c r="I27" s="7"/>
      <c r="J27" s="7"/>
      <c r="K27" s="7"/>
      <c r="L27" s="7"/>
      <c r="M27" s="7"/>
      <c r="N27" s="7"/>
      <c r="O27" s="35" t="s">
        <v>185</v>
      </c>
      <c r="P27" s="35"/>
      <c r="Q27" s="35"/>
      <c r="R27" s="35"/>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51"/>
      <c r="AW27" s="51"/>
      <c r="AX27" s="51"/>
      <c r="AY27" s="51"/>
      <c r="AZ27" s="7"/>
      <c r="BA27" s="7"/>
      <c r="BB27" s="7"/>
      <c r="BC27" s="7"/>
    </row>
    <row r="28" spans="1:55" x14ac:dyDescent="0.25">
      <c r="A28" s="9"/>
      <c r="B28" s="32"/>
      <c r="C28" s="7"/>
      <c r="D28" s="7"/>
      <c r="E28" s="7"/>
      <c r="H28" s="17"/>
      <c r="I28" s="17"/>
      <c r="J28" s="17"/>
      <c r="M28" s="17"/>
      <c r="N28" s="17"/>
      <c r="O28" s="17"/>
      <c r="P28" s="17"/>
      <c r="Q28" s="17"/>
      <c r="R28" s="17"/>
      <c r="S28" s="17"/>
      <c r="T28" s="17"/>
      <c r="U28" s="1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51"/>
      <c r="AW28" s="51"/>
      <c r="AX28" s="51"/>
      <c r="AY28" s="51"/>
      <c r="AZ28" s="7"/>
      <c r="BA28" s="7"/>
      <c r="BB28" s="7"/>
      <c r="BC28" s="7"/>
    </row>
    <row r="29" spans="1:55" s="7" customFormat="1" ht="120" x14ac:dyDescent="0.25">
      <c r="A29" s="33" t="s">
        <v>186</v>
      </c>
      <c r="B29" s="32"/>
      <c r="V29" s="36"/>
      <c r="AU29" s="3" t="s">
        <v>187</v>
      </c>
      <c r="AV29" s="3" t="s">
        <v>188</v>
      </c>
      <c r="AW29" s="3" t="s">
        <v>188</v>
      </c>
      <c r="AX29" s="3" t="s">
        <v>188</v>
      </c>
      <c r="AY29" s="3" t="s">
        <v>188</v>
      </c>
      <c r="AZ29" s="3" t="s">
        <v>188</v>
      </c>
      <c r="BA29" s="3" t="s">
        <v>188</v>
      </c>
      <c r="BB29" s="3" t="s">
        <v>188</v>
      </c>
      <c r="BC29" s="3" t="s">
        <v>188</v>
      </c>
    </row>
    <row r="30" spans="1:55" x14ac:dyDescent="0.25">
      <c r="A30" s="31"/>
      <c r="H30" s="7"/>
      <c r="I30" s="7"/>
      <c r="J30" s="7"/>
      <c r="N30" s="7"/>
      <c r="O30" s="7"/>
      <c r="P30" s="7"/>
      <c r="Q30" s="7"/>
      <c r="R30" s="7"/>
      <c r="S30" s="7"/>
      <c r="T30" s="7"/>
      <c r="U30" s="7"/>
      <c r="V30" s="7"/>
      <c r="W30" s="7"/>
      <c r="X30" s="7"/>
      <c r="Y30" s="7"/>
      <c r="Z30" s="7"/>
      <c r="AV30" s="51"/>
      <c r="AW30" s="51"/>
      <c r="AX30" s="51"/>
      <c r="AY30" s="51"/>
    </row>
    <row r="31" spans="1:55" s="7" customFormat="1" ht="45" x14ac:dyDescent="0.25">
      <c r="A31" s="153" t="s">
        <v>189</v>
      </c>
      <c r="AU31" s="51" t="s">
        <v>190</v>
      </c>
      <c r="AV31" s="51" t="s">
        <v>191</v>
      </c>
      <c r="AW31" s="51" t="s">
        <v>192</v>
      </c>
      <c r="AX31" s="51" t="s">
        <v>193</v>
      </c>
      <c r="AY31" s="51" t="s">
        <v>194</v>
      </c>
      <c r="AZ31" s="51" t="s">
        <v>195</v>
      </c>
      <c r="BA31" s="51" t="s">
        <v>191</v>
      </c>
      <c r="BB31" s="51" t="s">
        <v>191</v>
      </c>
      <c r="BC31" s="51" t="s">
        <v>191</v>
      </c>
    </row>
    <row r="32" spans="1:55" s="7" customFormat="1" ht="30" x14ac:dyDescent="0.25">
      <c r="A32" s="153"/>
      <c r="AU32" s="51" t="s">
        <v>196</v>
      </c>
      <c r="AV32" s="51" t="s">
        <v>197</v>
      </c>
      <c r="AW32" s="51" t="s">
        <v>198</v>
      </c>
      <c r="AX32" s="51" t="s">
        <v>194</v>
      </c>
      <c r="AY32" s="51"/>
      <c r="AZ32" s="51" t="s">
        <v>199</v>
      </c>
      <c r="BA32" s="51" t="s">
        <v>200</v>
      </c>
      <c r="BB32" s="51" t="s">
        <v>200</v>
      </c>
      <c r="BC32" s="51" t="s">
        <v>200</v>
      </c>
    </row>
    <row r="33" spans="1:55" s="7" customFormat="1" ht="30" x14ac:dyDescent="0.25">
      <c r="A33" s="153"/>
      <c r="AU33" s="51" t="s">
        <v>201</v>
      </c>
      <c r="AV33" s="51" t="s">
        <v>202</v>
      </c>
      <c r="AW33" s="51" t="s">
        <v>191</v>
      </c>
      <c r="AX33" s="51" t="s">
        <v>203</v>
      </c>
      <c r="AY33" s="51"/>
      <c r="AZ33" s="51" t="s">
        <v>202</v>
      </c>
      <c r="BA33" s="51" t="s">
        <v>204</v>
      </c>
      <c r="BB33" s="51" t="s">
        <v>204</v>
      </c>
      <c r="BC33" s="51" t="s">
        <v>204</v>
      </c>
    </row>
    <row r="34" spans="1:55" s="7" customFormat="1" ht="45" x14ac:dyDescent="0.25">
      <c r="A34" s="153"/>
      <c r="AU34" s="51" t="s">
        <v>205</v>
      </c>
      <c r="AV34" s="51" t="s">
        <v>194</v>
      </c>
      <c r="AW34" s="51" t="s">
        <v>203</v>
      </c>
      <c r="AX34" s="51" t="s">
        <v>206</v>
      </c>
      <c r="AY34" s="51"/>
      <c r="AZ34" s="51" t="s">
        <v>207</v>
      </c>
      <c r="BA34" s="51" t="s">
        <v>208</v>
      </c>
      <c r="BB34" s="51" t="s">
        <v>208</v>
      </c>
      <c r="BC34" s="51" t="s">
        <v>208</v>
      </c>
    </row>
    <row r="35" spans="1:55" s="7" customFormat="1" ht="45" x14ac:dyDescent="0.25">
      <c r="A35" s="153"/>
      <c r="AU35" s="51" t="s">
        <v>209</v>
      </c>
      <c r="AV35" s="51" t="s">
        <v>210</v>
      </c>
      <c r="AW35" s="51" t="s">
        <v>194</v>
      </c>
      <c r="AX35" s="51" t="s">
        <v>211</v>
      </c>
      <c r="AY35" s="51"/>
      <c r="AZ35" s="51" t="s">
        <v>212</v>
      </c>
      <c r="BA35" s="51" t="s">
        <v>213</v>
      </c>
      <c r="BB35" s="51" t="s">
        <v>213</v>
      </c>
      <c r="BC35" s="51" t="s">
        <v>213</v>
      </c>
    </row>
    <row r="36" spans="1:55" s="7" customFormat="1" ht="45" x14ac:dyDescent="0.25">
      <c r="A36" s="153"/>
      <c r="AU36" s="51" t="s">
        <v>214</v>
      </c>
      <c r="AV36" s="51" t="s">
        <v>203</v>
      </c>
      <c r="AW36" s="51" t="s">
        <v>210</v>
      </c>
      <c r="AX36" s="51" t="s">
        <v>215</v>
      </c>
      <c r="AY36" s="51"/>
      <c r="AZ36" s="51" t="s">
        <v>216</v>
      </c>
      <c r="BA36" s="51" t="s">
        <v>217</v>
      </c>
      <c r="BB36" s="51" t="s">
        <v>217</v>
      </c>
      <c r="BC36" s="51" t="s">
        <v>217</v>
      </c>
    </row>
    <row r="37" spans="1:55" s="7" customFormat="1" ht="30" x14ac:dyDescent="0.25">
      <c r="A37" s="153"/>
      <c r="AU37" s="51" t="s">
        <v>218</v>
      </c>
      <c r="AV37" s="51"/>
      <c r="AW37" s="51" t="s">
        <v>219</v>
      </c>
      <c r="AX37" s="51" t="s">
        <v>207</v>
      </c>
      <c r="AY37" s="51"/>
      <c r="AZ37" s="51" t="s">
        <v>220</v>
      </c>
      <c r="BA37" s="51" t="s">
        <v>221</v>
      </c>
      <c r="BB37" s="51" t="s">
        <v>221</v>
      </c>
      <c r="BC37" s="51" t="s">
        <v>221</v>
      </c>
    </row>
    <row r="38" spans="1:55" s="7" customFormat="1" ht="45" x14ac:dyDescent="0.25">
      <c r="A38" s="153"/>
      <c r="AU38" s="51" t="s">
        <v>222</v>
      </c>
      <c r="AV38" s="51"/>
      <c r="AW38" s="51"/>
      <c r="AX38" s="51" t="s">
        <v>223</v>
      </c>
      <c r="AY38" s="51"/>
      <c r="AZ38" s="51" t="s">
        <v>224</v>
      </c>
      <c r="BA38" s="51" t="s">
        <v>225</v>
      </c>
      <c r="BB38" s="51" t="s">
        <v>225</v>
      </c>
      <c r="BC38" s="51" t="s">
        <v>225</v>
      </c>
    </row>
    <row r="39" spans="1:55" s="7" customFormat="1" ht="45" x14ac:dyDescent="0.25">
      <c r="A39" s="153"/>
      <c r="AU39" s="51" t="s">
        <v>226</v>
      </c>
      <c r="AV39" s="51"/>
      <c r="AW39" s="51"/>
      <c r="AX39" s="51" t="s">
        <v>227</v>
      </c>
      <c r="AY39" s="51"/>
      <c r="AZ39" s="51" t="s">
        <v>228</v>
      </c>
      <c r="BA39" s="51" t="s">
        <v>229</v>
      </c>
      <c r="BB39" s="51" t="s">
        <v>229</v>
      </c>
      <c r="BC39" s="51" t="s">
        <v>229</v>
      </c>
    </row>
    <row r="40" spans="1:55" s="7" customFormat="1" ht="45" x14ac:dyDescent="0.25">
      <c r="A40" s="153"/>
      <c r="AU40" s="51" t="s">
        <v>230</v>
      </c>
      <c r="AV40" s="51"/>
      <c r="AW40" s="51"/>
      <c r="AX40" s="51" t="s">
        <v>191</v>
      </c>
      <c r="AY40" s="51"/>
      <c r="AZ40" s="51" t="s">
        <v>191</v>
      </c>
      <c r="BA40" s="51" t="s">
        <v>231</v>
      </c>
      <c r="BB40" s="51" t="s">
        <v>231</v>
      </c>
      <c r="BC40" s="51" t="s">
        <v>231</v>
      </c>
    </row>
    <row r="41" spans="1:55" s="7" customFormat="1" ht="30" x14ac:dyDescent="0.25">
      <c r="A41" s="153"/>
      <c r="AV41" s="51"/>
      <c r="AW41" s="51"/>
      <c r="AX41" s="51" t="s">
        <v>232</v>
      </c>
      <c r="AY41" s="51"/>
      <c r="AZ41" s="51" t="s">
        <v>203</v>
      </c>
      <c r="BA41" s="51" t="s">
        <v>233</v>
      </c>
      <c r="BB41" s="51" t="s">
        <v>233</v>
      </c>
      <c r="BC41" s="51" t="s">
        <v>233</v>
      </c>
    </row>
    <row r="42" spans="1:55" s="7" customFormat="1" x14ac:dyDescent="0.25">
      <c r="A42" s="153"/>
      <c r="AU42" s="51"/>
      <c r="AV42" s="51"/>
      <c r="AW42" s="51"/>
      <c r="AX42" s="51"/>
      <c r="AY42" s="51"/>
      <c r="AZ42" s="51" t="s">
        <v>234</v>
      </c>
      <c r="BA42" s="51" t="s">
        <v>235</v>
      </c>
      <c r="BB42" s="51" t="s">
        <v>235</v>
      </c>
      <c r="BC42" s="51" t="s">
        <v>235</v>
      </c>
    </row>
    <row r="43" spans="1:55" s="7" customFormat="1" ht="30" x14ac:dyDescent="0.25">
      <c r="A43" s="153"/>
      <c r="AU43" s="51"/>
      <c r="AV43" s="51"/>
      <c r="AW43" s="51"/>
      <c r="AX43" s="51"/>
      <c r="AY43" s="51"/>
      <c r="AZ43" s="51" t="s">
        <v>236</v>
      </c>
      <c r="BA43" s="51" t="s">
        <v>237</v>
      </c>
      <c r="BB43" s="51" t="s">
        <v>237</v>
      </c>
      <c r="BC43" s="51" t="s">
        <v>237</v>
      </c>
    </row>
    <row r="44" spans="1:55" s="7" customFormat="1" ht="30" x14ac:dyDescent="0.25">
      <c r="A44" s="153"/>
      <c r="AV44" s="51"/>
      <c r="AW44" s="51"/>
      <c r="AX44" s="51"/>
      <c r="AY44" s="51"/>
      <c r="AZ44" s="51" t="s">
        <v>238</v>
      </c>
      <c r="BA44" s="51" t="s">
        <v>239</v>
      </c>
      <c r="BB44" s="51" t="s">
        <v>239</v>
      </c>
      <c r="BC44" s="51" t="s">
        <v>239</v>
      </c>
    </row>
    <row r="45" spans="1:55" s="7" customFormat="1" x14ac:dyDescent="0.25">
      <c r="A45" s="153"/>
      <c r="AV45" s="51"/>
      <c r="AW45" s="51"/>
      <c r="AX45" s="51"/>
      <c r="AY45" s="51"/>
      <c r="AZ45" s="51" t="s">
        <v>210</v>
      </c>
      <c r="BA45" s="51" t="s">
        <v>240</v>
      </c>
      <c r="BB45" s="51" t="s">
        <v>240</v>
      </c>
      <c r="BC45" s="51" t="s">
        <v>240</v>
      </c>
    </row>
    <row r="46" spans="1:55" s="7" customFormat="1" ht="30" x14ac:dyDescent="0.25">
      <c r="A46" s="153"/>
      <c r="AV46" s="51"/>
      <c r="AW46" s="51"/>
      <c r="AX46" s="51"/>
      <c r="AY46" s="51"/>
      <c r="AZ46" s="51"/>
      <c r="BA46" s="51" t="s">
        <v>241</v>
      </c>
      <c r="BB46" s="51" t="s">
        <v>241</v>
      </c>
      <c r="BC46" s="51" t="s">
        <v>241</v>
      </c>
    </row>
    <row r="47" spans="1:55" s="7" customFormat="1" x14ac:dyDescent="0.25">
      <c r="A47" s="153"/>
      <c r="AU47" s="17"/>
      <c r="AV47" s="49"/>
      <c r="AW47" s="51"/>
      <c r="AX47" s="51"/>
      <c r="AY47" s="51"/>
      <c r="AZ47" s="51"/>
      <c r="BA47" s="51" t="s">
        <v>242</v>
      </c>
      <c r="BB47" s="51" t="s">
        <v>242</v>
      </c>
      <c r="BC47" s="51" t="s">
        <v>242</v>
      </c>
    </row>
    <row r="48" spans="1:55" s="7" customFormat="1" x14ac:dyDescent="0.25">
      <c r="A48" s="153"/>
      <c r="AV48" s="51"/>
      <c r="AW48" s="51"/>
      <c r="AX48" s="51"/>
      <c r="AY48" s="51"/>
      <c r="AZ48" s="51"/>
      <c r="BA48" s="51" t="s">
        <v>243</v>
      </c>
      <c r="BB48" s="51" t="s">
        <v>243</v>
      </c>
      <c r="BC48" s="51" t="s">
        <v>243</v>
      </c>
    </row>
    <row r="49" spans="1:55" s="7" customFormat="1" ht="30" x14ac:dyDescent="0.25">
      <c r="A49" s="153"/>
      <c r="AV49" s="51"/>
      <c r="AW49" s="51"/>
      <c r="AX49" s="51"/>
      <c r="AY49" s="51"/>
      <c r="AZ49" s="51"/>
      <c r="BA49" s="51" t="s">
        <v>244</v>
      </c>
      <c r="BB49" s="51" t="s">
        <v>244</v>
      </c>
      <c r="BC49" s="51" t="s">
        <v>244</v>
      </c>
    </row>
    <row r="50" spans="1:55" s="7" customFormat="1" x14ac:dyDescent="0.25">
      <c r="A50" s="153"/>
      <c r="AV50" s="51"/>
      <c r="AW50" s="51"/>
      <c r="AX50" s="51"/>
      <c r="AY50" s="51"/>
      <c r="AZ50" s="51"/>
      <c r="BA50" s="51" t="s">
        <v>245</v>
      </c>
      <c r="BB50" s="51" t="s">
        <v>245</v>
      </c>
      <c r="BC50" s="51" t="s">
        <v>245</v>
      </c>
    </row>
    <row r="51" spans="1:55" s="7" customFormat="1" x14ac:dyDescent="0.25">
      <c r="A51" s="153"/>
      <c r="AV51" s="51"/>
      <c r="AW51" s="51"/>
      <c r="AY51" s="51"/>
      <c r="AZ51" s="51"/>
      <c r="BA51" s="51" t="s">
        <v>246</v>
      </c>
      <c r="BB51" s="51" t="s">
        <v>246</v>
      </c>
      <c r="BC51" s="51" t="s">
        <v>246</v>
      </c>
    </row>
    <row r="52" spans="1:55" s="7" customFormat="1" ht="30" x14ac:dyDescent="0.25">
      <c r="A52" s="153"/>
      <c r="AV52" s="51"/>
      <c r="AW52" s="51"/>
      <c r="AY52" s="51"/>
      <c r="AZ52" s="51"/>
      <c r="BA52" s="51" t="s">
        <v>247</v>
      </c>
      <c r="BB52" s="51" t="s">
        <v>247</v>
      </c>
      <c r="BC52" s="51" t="s">
        <v>247</v>
      </c>
    </row>
    <row r="53" spans="1:55" s="7" customFormat="1" x14ac:dyDescent="0.25">
      <c r="A53" s="153"/>
      <c r="AV53" s="51"/>
      <c r="AW53" s="51"/>
      <c r="AY53" s="51"/>
      <c r="AZ53" s="51"/>
      <c r="BA53" s="51" t="s">
        <v>248</v>
      </c>
      <c r="BB53" s="51" t="s">
        <v>248</v>
      </c>
      <c r="BC53" s="51" t="s">
        <v>248</v>
      </c>
    </row>
    <row r="54" spans="1:55" s="7" customFormat="1" x14ac:dyDescent="0.25">
      <c r="A54" s="153"/>
      <c r="AV54" s="51"/>
      <c r="AW54" s="51"/>
      <c r="AY54" s="51"/>
      <c r="AZ54" s="51"/>
      <c r="BA54" s="51" t="s">
        <v>249</v>
      </c>
      <c r="BB54" s="51" t="s">
        <v>249</v>
      </c>
      <c r="BC54" s="51" t="s">
        <v>249</v>
      </c>
    </row>
    <row r="55" spans="1:55" s="7" customFormat="1" x14ac:dyDescent="0.25">
      <c r="A55" s="153"/>
      <c r="AV55" s="51"/>
      <c r="AW55" s="51"/>
      <c r="AY55" s="51"/>
      <c r="AZ55" s="51"/>
      <c r="BA55" s="51" t="s">
        <v>210</v>
      </c>
      <c r="BB55" s="51" t="s">
        <v>210</v>
      </c>
      <c r="BC55" s="51" t="s">
        <v>210</v>
      </c>
    </row>
    <row r="56" spans="1:55" s="7" customFormat="1" x14ac:dyDescent="0.25">
      <c r="A56" s="153"/>
      <c r="AV56" s="51"/>
      <c r="AW56" s="51"/>
      <c r="AY56" s="51"/>
      <c r="AZ56" s="51"/>
      <c r="BA56" s="7" t="s">
        <v>234</v>
      </c>
      <c r="BB56" s="7" t="s">
        <v>234</v>
      </c>
      <c r="BC56" s="7" t="s">
        <v>234</v>
      </c>
    </row>
    <row r="57" spans="1:55" s="7" customFormat="1" ht="30" x14ac:dyDescent="0.25">
      <c r="A57" s="153"/>
      <c r="AW57" s="51"/>
      <c r="AX57" s="51"/>
      <c r="AY57" s="51"/>
      <c r="AZ57" s="51"/>
      <c r="BA57" s="51" t="s">
        <v>238</v>
      </c>
      <c r="BB57" s="51" t="s">
        <v>238</v>
      </c>
      <c r="BC57" s="51" t="s">
        <v>238</v>
      </c>
    </row>
    <row r="58" spans="1:55" s="7" customFormat="1" x14ac:dyDescent="0.25">
      <c r="A58" s="153"/>
      <c r="AV58" s="51"/>
      <c r="AW58" s="51"/>
      <c r="AX58" s="51"/>
      <c r="AY58" s="51"/>
      <c r="AZ58" s="51"/>
      <c r="BA58" s="51" t="s">
        <v>203</v>
      </c>
      <c r="BB58" s="51" t="s">
        <v>203</v>
      </c>
      <c r="BC58" s="51" t="s">
        <v>203</v>
      </c>
    </row>
    <row r="59" spans="1:55" x14ac:dyDescent="0.25">
      <c r="A59" s="9"/>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51"/>
      <c r="AW59" s="51"/>
      <c r="AX59" s="51"/>
      <c r="AY59" s="51"/>
      <c r="AZ59" s="51"/>
      <c r="BA59" s="51" t="s">
        <v>250</v>
      </c>
      <c r="BB59" s="51" t="s">
        <v>250</v>
      </c>
      <c r="BC59" s="51" t="s">
        <v>250</v>
      </c>
    </row>
    <row r="60" spans="1:55" x14ac:dyDescent="0.25">
      <c r="A60" s="9"/>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51"/>
      <c r="AW60" s="51"/>
      <c r="AX60" s="51"/>
      <c r="AY60" s="51"/>
      <c r="AZ60" s="51"/>
      <c r="BA60" s="51" t="s">
        <v>251</v>
      </c>
      <c r="BB60" s="51" t="s">
        <v>251</v>
      </c>
      <c r="BC60" s="51" t="s">
        <v>251</v>
      </c>
    </row>
    <row r="61" spans="1:55" x14ac:dyDescent="0.25">
      <c r="A61" s="9"/>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51"/>
      <c r="AW61" s="51"/>
      <c r="AX61" s="51"/>
      <c r="AY61" s="51"/>
      <c r="AZ61" s="51"/>
      <c r="BA61" s="51" t="s">
        <v>252</v>
      </c>
      <c r="BB61" s="51" t="s">
        <v>252</v>
      </c>
      <c r="BC61" s="51" t="s">
        <v>252</v>
      </c>
    </row>
    <row r="62" spans="1:55" x14ac:dyDescent="0.25">
      <c r="A62" s="9"/>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51"/>
      <c r="AW62" s="51"/>
      <c r="AX62" s="51"/>
      <c r="AY62" s="51"/>
      <c r="AZ62" s="51"/>
      <c r="BA62" s="51" t="s">
        <v>211</v>
      </c>
      <c r="BB62" s="51" t="s">
        <v>211</v>
      </c>
      <c r="BC62" s="51" t="s">
        <v>211</v>
      </c>
    </row>
    <row r="63" spans="1:55" s="7" customFormat="1" ht="15" customHeight="1" x14ac:dyDescent="0.25">
      <c r="A63" s="5" t="s">
        <v>253</v>
      </c>
      <c r="B63" s="55">
        <v>2552</v>
      </c>
      <c r="C63" s="7">
        <v>86</v>
      </c>
      <c r="D63" s="7">
        <v>1421</v>
      </c>
      <c r="E63" s="7">
        <v>443</v>
      </c>
      <c r="F63" s="7">
        <v>1089</v>
      </c>
      <c r="G63" s="7">
        <v>239</v>
      </c>
      <c r="H63" s="7">
        <v>71</v>
      </c>
      <c r="I63" s="7">
        <v>6</v>
      </c>
      <c r="J63" s="50">
        <v>16</v>
      </c>
      <c r="K63" s="53" t="s">
        <v>254</v>
      </c>
      <c r="L63" s="53" t="s">
        <v>254</v>
      </c>
      <c r="M63" s="7">
        <v>0</v>
      </c>
      <c r="N63" s="7">
        <v>179</v>
      </c>
      <c r="O63" s="7">
        <v>184</v>
      </c>
      <c r="P63" s="7" t="s">
        <v>255</v>
      </c>
      <c r="R63" s="7">
        <v>49</v>
      </c>
      <c r="S63" s="50">
        <v>1081</v>
      </c>
      <c r="T63" s="50"/>
      <c r="U63" s="7">
        <v>8</v>
      </c>
      <c r="V63" s="50">
        <v>8</v>
      </c>
      <c r="W63" s="80">
        <v>12</v>
      </c>
      <c r="X63" s="50">
        <v>169</v>
      </c>
      <c r="Y63" s="80">
        <v>4</v>
      </c>
      <c r="Z63" s="50">
        <v>75</v>
      </c>
      <c r="AA63" s="50" t="s">
        <v>156</v>
      </c>
      <c r="AB63" s="50" t="s">
        <v>156</v>
      </c>
      <c r="AC63" s="50" t="s">
        <v>156</v>
      </c>
      <c r="AD63" s="50"/>
      <c r="AE63" s="50"/>
      <c r="AU63" s="3">
        <v>15</v>
      </c>
      <c r="AV63" s="3">
        <v>22</v>
      </c>
      <c r="AW63" s="3">
        <v>23</v>
      </c>
      <c r="AX63" s="3">
        <v>24</v>
      </c>
      <c r="AY63" s="3">
        <v>1</v>
      </c>
      <c r="AZ63" s="135">
        <v>93</v>
      </c>
      <c r="BA63" s="135">
        <v>368</v>
      </c>
      <c r="BB63" s="135">
        <v>368</v>
      </c>
      <c r="BC63" s="135">
        <v>368</v>
      </c>
    </row>
    <row r="64" spans="1:55" s="7" customFormat="1" x14ac:dyDescent="0.25">
      <c r="A64" s="5" t="s">
        <v>256</v>
      </c>
      <c r="B64" s="41">
        <v>2552</v>
      </c>
      <c r="C64" s="7">
        <v>86</v>
      </c>
      <c r="D64" s="7">
        <v>1421</v>
      </c>
      <c r="E64" s="7">
        <v>443</v>
      </c>
      <c r="F64" s="7">
        <v>1089</v>
      </c>
      <c r="G64" s="7">
        <v>239</v>
      </c>
      <c r="H64" s="7">
        <v>71</v>
      </c>
      <c r="I64" s="7">
        <v>6</v>
      </c>
      <c r="J64" s="50">
        <v>16</v>
      </c>
      <c r="K64" s="53" t="s">
        <v>254</v>
      </c>
      <c r="L64" s="53" t="s">
        <v>254</v>
      </c>
      <c r="M64" s="7">
        <v>1535</v>
      </c>
      <c r="N64" s="7">
        <v>179</v>
      </c>
      <c r="O64" s="7">
        <v>184</v>
      </c>
      <c r="P64" s="7" t="s">
        <v>254</v>
      </c>
      <c r="Q64" s="7" t="s">
        <v>257</v>
      </c>
      <c r="R64" s="7">
        <v>49</v>
      </c>
      <c r="S64" s="50">
        <v>1081</v>
      </c>
      <c r="T64" s="50"/>
      <c r="U64" s="7">
        <v>8</v>
      </c>
      <c r="V64" s="50">
        <v>8</v>
      </c>
      <c r="W64" s="80">
        <v>12</v>
      </c>
      <c r="X64" s="50">
        <v>169</v>
      </c>
      <c r="Y64" s="80">
        <v>4</v>
      </c>
      <c r="Z64" s="50">
        <v>75</v>
      </c>
      <c r="AA64" s="50" t="s">
        <v>156</v>
      </c>
      <c r="AB64" s="50" t="s">
        <v>156</v>
      </c>
      <c r="AC64" s="50" t="s">
        <v>156</v>
      </c>
      <c r="AD64" s="50"/>
      <c r="AE64" s="50"/>
      <c r="AU64" s="3">
        <v>15</v>
      </c>
      <c r="AV64" s="3">
        <v>22</v>
      </c>
      <c r="AW64" s="3">
        <v>23</v>
      </c>
      <c r="AX64" s="3">
        <v>24</v>
      </c>
      <c r="AY64" s="3">
        <v>1</v>
      </c>
      <c r="AZ64" s="135">
        <v>93</v>
      </c>
      <c r="BA64" s="135">
        <v>368</v>
      </c>
      <c r="BB64" s="135">
        <v>368</v>
      </c>
      <c r="BC64" s="135">
        <v>368</v>
      </c>
    </row>
    <row r="65" spans="1:56" s="7" customFormat="1" x14ac:dyDescent="0.25">
      <c r="A65" s="5" t="s">
        <v>258</v>
      </c>
      <c r="B65" s="7">
        <v>0</v>
      </c>
      <c r="C65" s="7">
        <v>0</v>
      </c>
      <c r="D65" s="7">
        <v>0</v>
      </c>
      <c r="E65" s="42">
        <v>70</v>
      </c>
      <c r="F65" s="42">
        <v>0</v>
      </c>
      <c r="G65" s="80">
        <v>0</v>
      </c>
      <c r="I65" s="53" t="str">
        <f>'Aging Qtr 4'!H63</f>
        <v>N/a</v>
      </c>
      <c r="J65" s="53" t="str">
        <f>'Aging Qtr 4'!I63</f>
        <v>N/a</v>
      </c>
      <c r="K65" s="53" t="s">
        <v>254</v>
      </c>
      <c r="L65" s="53" t="s">
        <v>254</v>
      </c>
      <c r="M65" s="7">
        <v>0</v>
      </c>
      <c r="N65" s="53" t="s">
        <v>254</v>
      </c>
      <c r="O65" s="42"/>
      <c r="P65" s="51" t="s">
        <v>254</v>
      </c>
      <c r="Q65" s="42"/>
      <c r="R65" s="42">
        <v>0</v>
      </c>
      <c r="S65" s="53" t="s">
        <v>254</v>
      </c>
      <c r="T65" s="53"/>
      <c r="U65" s="53" t="s">
        <v>254</v>
      </c>
      <c r="V65" s="53" t="s">
        <v>254</v>
      </c>
      <c r="W65" s="53" t="s">
        <v>259</v>
      </c>
      <c r="X65" s="53" t="s">
        <v>254</v>
      </c>
      <c r="Y65" s="53" t="s">
        <v>260</v>
      </c>
      <c r="Z65" s="50"/>
      <c r="AA65" s="50" t="s">
        <v>156</v>
      </c>
      <c r="AB65" s="50" t="s">
        <v>156</v>
      </c>
      <c r="AC65" s="50" t="s">
        <v>156</v>
      </c>
      <c r="AD65" s="50"/>
      <c r="AE65" s="50"/>
      <c r="AU65" s="3">
        <v>0</v>
      </c>
      <c r="AV65" s="3">
        <v>160</v>
      </c>
      <c r="AW65" s="3">
        <v>78</v>
      </c>
      <c r="AX65" s="3">
        <v>39</v>
      </c>
      <c r="AY65" s="3">
        <v>0</v>
      </c>
      <c r="AZ65" s="135">
        <v>153</v>
      </c>
      <c r="BA65" s="136">
        <v>0</v>
      </c>
      <c r="BB65" s="136">
        <v>0</v>
      </c>
      <c r="BC65" s="136">
        <v>0</v>
      </c>
    </row>
    <row r="66" spans="1:56" x14ac:dyDescent="0.25">
      <c r="G66" s="7"/>
      <c r="H66" s="7"/>
      <c r="I66" s="7"/>
      <c r="J66" s="7"/>
      <c r="K66" s="7"/>
      <c r="L66" s="7"/>
      <c r="M66" s="7"/>
      <c r="AV66" s="51"/>
      <c r="AW66" s="51"/>
      <c r="AX66" s="51"/>
      <c r="AY66" s="51"/>
      <c r="BA66" s="137"/>
      <c r="BB66" s="137"/>
      <c r="BC66" s="137"/>
    </row>
    <row r="67" spans="1:56" s="7" customFormat="1" ht="46.5" customHeight="1" x14ac:dyDescent="0.25">
      <c r="A67" s="7" t="s">
        <v>261</v>
      </c>
      <c r="B67" s="7" t="s">
        <v>262</v>
      </c>
      <c r="C67" s="7" t="s">
        <v>262</v>
      </c>
      <c r="D67" s="7" t="s">
        <v>262</v>
      </c>
      <c r="E67" s="7" t="s">
        <v>262</v>
      </c>
      <c r="F67" s="7" t="s">
        <v>262</v>
      </c>
      <c r="G67" s="7" t="s">
        <v>262</v>
      </c>
      <c r="H67" s="7" t="s">
        <v>262</v>
      </c>
      <c r="I67" s="7" t="s">
        <v>262</v>
      </c>
      <c r="J67" s="7" t="s">
        <v>262</v>
      </c>
      <c r="K67" s="7" t="s">
        <v>262</v>
      </c>
      <c r="L67" s="7" t="s">
        <v>262</v>
      </c>
      <c r="M67" s="7" t="s">
        <v>262</v>
      </c>
      <c r="N67" s="7" t="s">
        <v>262</v>
      </c>
      <c r="O67" s="7" t="s">
        <v>262</v>
      </c>
      <c r="P67" s="7" t="s">
        <v>262</v>
      </c>
      <c r="Q67" s="7" t="s">
        <v>262</v>
      </c>
      <c r="R67" s="7" t="s">
        <v>262</v>
      </c>
      <c r="S67" s="7" t="s">
        <v>262</v>
      </c>
      <c r="T67" s="7" t="s">
        <v>262</v>
      </c>
      <c r="U67" s="7" t="s">
        <v>262</v>
      </c>
      <c r="V67" s="7" t="s">
        <v>262</v>
      </c>
      <c r="W67" s="7" t="s">
        <v>262</v>
      </c>
      <c r="X67" s="7" t="s">
        <v>262</v>
      </c>
      <c r="Y67" s="7" t="s">
        <v>262</v>
      </c>
      <c r="Z67" s="7" t="s">
        <v>262</v>
      </c>
      <c r="AA67" s="7" t="s">
        <v>262</v>
      </c>
      <c r="AB67" s="7" t="s">
        <v>262</v>
      </c>
      <c r="AC67" s="7" t="s">
        <v>262</v>
      </c>
      <c r="AF67" s="7" t="s">
        <v>262</v>
      </c>
      <c r="AG67" s="7" t="s">
        <v>262</v>
      </c>
      <c r="AH67" s="7" t="s">
        <v>262</v>
      </c>
      <c r="AI67" s="7" t="s">
        <v>262</v>
      </c>
      <c r="AJ67" s="7" t="s">
        <v>262</v>
      </c>
      <c r="AK67" s="7" t="s">
        <v>262</v>
      </c>
      <c r="AL67" s="7" t="s">
        <v>262</v>
      </c>
      <c r="AM67" s="7" t="s">
        <v>262</v>
      </c>
      <c r="AN67" s="7" t="s">
        <v>262</v>
      </c>
      <c r="AO67" s="7" t="s">
        <v>262</v>
      </c>
      <c r="AP67" s="7" t="s">
        <v>262</v>
      </c>
      <c r="AQ67" s="7" t="s">
        <v>262</v>
      </c>
      <c r="AR67" s="7" t="s">
        <v>262</v>
      </c>
      <c r="AS67" s="7" t="s">
        <v>262</v>
      </c>
      <c r="AT67" s="7" t="s">
        <v>262</v>
      </c>
      <c r="AU67" s="7" t="s">
        <v>262</v>
      </c>
      <c r="AV67" s="7" t="s">
        <v>262</v>
      </c>
      <c r="AW67" s="7" t="s">
        <v>262</v>
      </c>
      <c r="AX67" s="7" t="s">
        <v>262</v>
      </c>
      <c r="AY67" s="7" t="s">
        <v>262</v>
      </c>
      <c r="AZ67" s="7" t="s">
        <v>262</v>
      </c>
      <c r="BA67" s="7" t="s">
        <v>262</v>
      </c>
      <c r="BB67" s="7" t="s">
        <v>262</v>
      </c>
      <c r="BC67" s="7" t="s">
        <v>262</v>
      </c>
    </row>
    <row r="68" spans="1:56" x14ac:dyDescent="0.25">
      <c r="AV68" s="140"/>
      <c r="AW68" s="141"/>
      <c r="AX68" s="141"/>
      <c r="AY68" s="141"/>
      <c r="AZ68" s="142"/>
      <c r="BA68" s="143"/>
      <c r="BB68" s="143"/>
      <c r="BC68" s="143"/>
      <c r="BD68" s="139"/>
    </row>
    <row r="69" spans="1:56" x14ac:dyDescent="0.25">
      <c r="AV69" s="138"/>
      <c r="AW69" s="138"/>
      <c r="AX69" s="138"/>
      <c r="AY69" s="138"/>
      <c r="BA69" s="137"/>
      <c r="BB69" s="137"/>
      <c r="BC69" s="137"/>
    </row>
  </sheetData>
  <customSheetViews>
    <customSheetView guid="{26284B60-2A36-4C62-A2C2-4E7BEA339BA7}" scale="90" showPageBreaks="1" fitToPage="1" printArea="1" hiddenColumns="1">
      <pane xSplit="1" ySplit="3" topLeftCell="T4" activePane="bottomRight" state="frozen"/>
      <selection pane="bottomRight" activeCell="AA12" sqref="AA12"/>
      <pageMargins left="0" right="0" top="0" bottom="0" header="0" footer="0"/>
      <pageSetup paperSize="5" scale="12" fitToHeight="0" orientation="landscape" r:id="rId1"/>
      <headerFooter>
        <oddHeader xml:space="preserve">&amp;CGreen River Area Development District
FY 2018
KRS 147a.115 Report
</oddHeader>
      </headerFooter>
    </customSheetView>
    <customSheetView guid="{BF343B0E-2A32-435E-8054-AB8178F73B68}" scale="70" showPageBreaks="1" fitToPage="1" printArea="1" hiddenColumns="1" topLeftCell="G1">
      <selection activeCell="K5" sqref="K5"/>
      <pageMargins left="0" right="0" top="0" bottom="0" header="0" footer="0"/>
      <pageSetup paperSize="5" scale="21" fitToWidth="0" orientation="landscape" r:id="rId2"/>
      <headerFooter>
        <oddHeader xml:space="preserve">&amp;CGreen River Area Development District
Fy 2017
KRS 147a.115 Report
</oddHeader>
      </headerFooter>
    </customSheetView>
    <customSheetView guid="{907F337C-49EC-4B14-8FDC-DDF14DA2E8F0}" scale="80" fitToPage="1">
      <pane xSplit="1" topLeftCell="I1" activePane="topRight" state="frozen"/>
      <selection pane="topRight" activeCell="C11" sqref="C11"/>
      <pageMargins left="0" right="0" top="0" bottom="0" header="0" footer="0"/>
      <pageSetup paperSize="5" fitToWidth="0" orientation="landscape"/>
      <headerFooter>
        <oddHeader xml:space="preserve">&amp;CPennyrile Area Development District
Fy 2017
KRS 147a.115 Report
</oddHeader>
      </headerFooter>
    </customSheetView>
    <customSheetView guid="{52B4F8F5-379C-4DA9-B12D-510F41666B06}" fitToPage="1">
      <pane xSplit="1" ySplit="3" topLeftCell="B8" activePane="bottomRight" state="frozen"/>
      <selection pane="bottomRight" activeCell="B13" sqref="B13"/>
      <pageMargins left="0" right="0" top="0" bottom="0" header="0" footer="0"/>
      <pageSetup paperSize="5" scale="38" fitToWidth="0" orientation="landscape" r:id="rId3"/>
      <headerFooter>
        <oddHeader xml:space="preserve">&amp;CPennyrile Area Development District
Fy 2017
KRS 147a.115 Report
</oddHeader>
      </headerFooter>
    </customSheetView>
    <customSheetView guid="{4CDA3EBB-4A2E-4281-AC0D-AAB7CD5E6D9C}" showPageBreaks="1" fitToPage="1" printArea="1" state="hidden">
      <pane xSplit="1" ySplit="3" topLeftCell="C25" activePane="bottomRight" state="frozen"/>
      <selection pane="bottomRight" activeCell="C60" sqref="C60"/>
      <pageMargins left="0" right="0" top="0" bottom="0" header="0" footer="0"/>
      <pageSetup paperSize="5" scale="21" fitToWidth="0" orientation="landscape" r:id="rId4"/>
      <headerFooter>
        <oddHeader xml:space="preserve">&amp;CPennyrile Area Development District
Fy 2017
KRS 147a.115 Report
</oddHeader>
      </headerFooter>
    </customSheetView>
    <customSheetView guid="{E128D64C-6B3B-43DD-8512-8DA65EBD4AE7}" showPageBreaks="1" fitToPage="1" printArea="1" hiddenColumns="1">
      <pane xSplit="1" ySplit="3" topLeftCell="AA4" activePane="bottomRight" state="frozen"/>
      <selection pane="bottomRight" activeCell="AE9" sqref="AE9"/>
      <pageMargins left="0" right="0" top="0" bottom="0" header="0" footer="0"/>
      <pageSetup paperSize="5" scale="12" fitToHeight="0" orientation="landscape" r:id="rId5"/>
      <headerFooter>
        <oddHeader xml:space="preserve">&amp;CGreen River Area Development District
FY 2018
KRS 147a.115 Report
</oddHeader>
      </headerFooter>
    </customSheetView>
    <customSheetView guid="{5AA69D90-CCEF-45D2-852A-E9301C21BA5C}" scale="90" showPageBreaks="1" fitToPage="1" printArea="1" hiddenColumns="1">
      <pane xSplit="1" ySplit="3" topLeftCell="AS4" activePane="bottomRight" state="frozen"/>
      <selection pane="bottomRight" activeCell="AU9" sqref="AU9"/>
      <pageMargins left="0" right="0" top="0" bottom="0" header="0" footer="0"/>
      <pageSetup paperSize="5" scale="11" fitToHeight="0" orientation="landscape" r:id="rId6"/>
      <headerFooter>
        <oddHeader xml:space="preserve">&amp;CGreen River Area Development District
FY 2018
KRS 147a.115 Report
</oddHeader>
      </headerFooter>
    </customSheetView>
  </customSheetViews>
  <mergeCells count="6">
    <mergeCell ref="AU2:BA2"/>
    <mergeCell ref="A19:A25"/>
    <mergeCell ref="AF2:AT2"/>
    <mergeCell ref="B2:Z2"/>
    <mergeCell ref="A31:A58"/>
    <mergeCell ref="AB2:AE2"/>
  </mergeCells>
  <pageMargins left="0.25" right="0.25" top="0.75" bottom="0.75" header="0.3" footer="0.3"/>
  <pageSetup paperSize="5" scale="20" fitToWidth="0" orientation="landscape" r:id="rId7"/>
  <headerFooter>
    <oddHeader xml:space="preserve">&amp;CGreen River Area Development District
FY 2025
KRS 147a.115 Report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0BE9-3244-458A-930F-690CBE591096}">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D8BAF-F43B-4465-A672-20356408A4D1}">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31"/>
  <sheetViews>
    <sheetView zoomScale="90" zoomScaleNormal="90" workbookViewId="0">
      <selection activeCell="B5" sqref="B5"/>
    </sheetView>
  </sheetViews>
  <sheetFormatPr defaultColWidth="8.85546875" defaultRowHeight="15" x14ac:dyDescent="0.25"/>
  <cols>
    <col min="1" max="1" width="36.140625" style="1" customWidth="1"/>
    <col min="2" max="27" width="25.7109375" customWidth="1"/>
    <col min="28" max="28" width="30.7109375" customWidth="1"/>
    <col min="30" max="30" width="14.28515625" bestFit="1" customWidth="1"/>
  </cols>
  <sheetData>
    <row r="1" spans="1:28" x14ac:dyDescent="0.25">
      <c r="A1" s="1" t="str">
        <f>Overall!A1</f>
        <v>Green River ADD</v>
      </c>
    </row>
    <row r="3" spans="1:28" s="2" customFormat="1" ht="30" x14ac:dyDescent="0.25">
      <c r="A3" s="3"/>
      <c r="B3" s="3" t="str">
        <f>Overall!B3</f>
        <v>Title III B</v>
      </c>
      <c r="C3" s="3" t="str">
        <f>Overall!C3</f>
        <v>Title III B Ombudsman</v>
      </c>
      <c r="D3" s="3" t="str">
        <f>Overall!D3</f>
        <v>Title III C1</v>
      </c>
      <c r="E3" s="3" t="str">
        <f>Overall!E3</f>
        <v>Title III C2</v>
      </c>
      <c r="F3" s="3" t="s">
        <v>8</v>
      </c>
      <c r="G3" s="3" t="str">
        <f>Overall!H3</f>
        <v>Title III E</v>
      </c>
      <c r="H3" s="3" t="str">
        <f>Overall!I3</f>
        <v>Title VII Elder Abuse</v>
      </c>
      <c r="I3" s="3" t="str">
        <f>Overall!J3</f>
        <v>Title VII Ombudsman</v>
      </c>
      <c r="J3" s="3" t="str">
        <f>Overall!K3</f>
        <v>NSIP 7/1/24 to 9/30/24</v>
      </c>
      <c r="K3" s="3" t="str">
        <f>Overall!L3</f>
        <v>NSIP 10/1/24 to 6/30/25</v>
      </c>
      <c r="L3" s="3" t="e">
        <f>Overall!#REF!</f>
        <v>#REF!</v>
      </c>
      <c r="M3" s="3" t="s">
        <v>263</v>
      </c>
      <c r="N3" s="3" t="e">
        <f>Overall!#REF!</f>
        <v>#REF!</v>
      </c>
      <c r="O3" s="3" t="e">
        <f>Overall!#REF!</f>
        <v>#REF!</v>
      </c>
      <c r="P3" s="3" t="str">
        <f>Overall!M3</f>
        <v>Disability Resource Center</v>
      </c>
      <c r="Q3" s="3" t="e">
        <f>Overall!#REF!</f>
        <v>#REF!</v>
      </c>
      <c r="R3" s="3" t="e">
        <f>Overall!#REF!</f>
        <v>#REF!</v>
      </c>
      <c r="S3" s="3" t="str">
        <f>Overall!N3</f>
        <v>State Long Term Care Ombudsman</v>
      </c>
      <c r="T3" s="3" t="str">
        <f>Overall!O3</f>
        <v>Homecare</v>
      </c>
      <c r="U3" s="3" t="str">
        <f>Overall!S3</f>
        <v>SHIP</v>
      </c>
      <c r="V3" s="3" t="str">
        <f>Overall!U3</f>
        <v>MIPPA SHIP 7/1/2024 to 8/30/2024</v>
      </c>
      <c r="W3" s="3" t="str">
        <f>Overall!V3</f>
        <v>MIPPA SHIP 9/1/24 to 6/30/25</v>
      </c>
      <c r="X3" s="3" t="str">
        <f>Overall!W3</f>
        <v>MIPPA AAA 7/1/2024 to 8/31/24</v>
      </c>
      <c r="Y3" s="3" t="str">
        <f>Overall!X3</f>
        <v>MIPPA AAA 9/1/24 to6/30/25</v>
      </c>
      <c r="Z3" s="3" t="str">
        <f>Overall!Y3</f>
        <v>MIPPA ADRC 7/1/24 to 8/30/24</v>
      </c>
      <c r="AA3" s="3" t="str">
        <f>Overall!Z3</f>
        <v>MIPPA ADRC 9/1/24 to 8 /31/25</v>
      </c>
      <c r="AB3" s="3" t="str">
        <f>Overall!AA3</f>
        <v>SAMS</v>
      </c>
    </row>
    <row r="4" spans="1:28" s="10" customFormat="1" x14ac:dyDescent="0.25">
      <c r="A4" s="28" t="str">
        <f>Overall!A4</f>
        <v>Grant Award</v>
      </c>
      <c r="B4" s="21">
        <f>IF(ISBLANK(Overall!B4),"",Overall!B4)</f>
        <v>593665.77</v>
      </c>
      <c r="C4" s="21">
        <f>IF(ISBLANK(Overall!C4),"",Overall!C4)</f>
        <v>40100</v>
      </c>
      <c r="D4" s="21">
        <f>IF(ISBLANK(Overall!D4),"",Overall!D4)</f>
        <v>650801.47</v>
      </c>
      <c r="E4" s="21">
        <f>IF(ISBLANK(Overall!E4),"",Overall!E4)</f>
        <v>644900.68000000005</v>
      </c>
      <c r="F4" s="21">
        <f>IF(ISBLANK(Overall!G4),"",Overall!G4)</f>
        <v>17152</v>
      </c>
      <c r="G4" s="21">
        <f>IF(ISBLANK(Overall!H4),"",Overall!H4)</f>
        <v>236509.81</v>
      </c>
      <c r="H4" s="21">
        <f>IF(ISBLANK(Overall!I4),"",Overall!I4)</f>
        <v>3439.68</v>
      </c>
      <c r="I4" s="21">
        <f>IF(ISBLANK(Overall!J4),"",Overall!J4)</f>
        <v>14156.88</v>
      </c>
      <c r="J4" s="21">
        <f>IF(ISBLANK(Overall!K4),"",Overall!K4)</f>
        <v>44884.68</v>
      </c>
      <c r="K4" s="21">
        <f>IF(ISBLANK(Overall!L4),"",Overall!L4)</f>
        <v>110661.1</v>
      </c>
      <c r="L4" s="21" t="e">
        <f>IF(ISBLANK(Overall!#REF!),"",Overall!#REF!)</f>
        <v>#REF!</v>
      </c>
      <c r="M4" s="21" t="e">
        <f>IF(ISBLANK(Overall!#REF!),"",Overall!#REF!)</f>
        <v>#REF!</v>
      </c>
      <c r="N4" s="21" t="e">
        <f>IF(ISBLANK(Overall!#REF!),"",Overall!#REF!)</f>
        <v>#REF!</v>
      </c>
      <c r="O4" s="21">
        <f>IF(ISBLANK(Overall!R4),"",Overall!R4)</f>
        <v>123435</v>
      </c>
      <c r="P4" s="21">
        <f>IF(ISBLANK(Overall!M4),"",Overall!M4)</f>
        <v>74766</v>
      </c>
      <c r="Q4" s="21" t="e">
        <f>IF(ISBLANK(Overall!#REF!),"",Overall!#REF!)</f>
        <v>#REF!</v>
      </c>
      <c r="R4" s="21" t="e">
        <f>IF(ISBLANK(Overall!#REF!),"",Overall!#REF!)</f>
        <v>#REF!</v>
      </c>
      <c r="S4" s="21">
        <f>IF(ISBLANK(Overall!N4),"",Overall!N4)</f>
        <v>98554.47</v>
      </c>
      <c r="T4" s="21">
        <f>IF(ISBLANK(Overall!O4),"",Overall!O4)</f>
        <v>570430</v>
      </c>
      <c r="U4" s="21">
        <f>IF(ISBLANK(Overall!S4),"",Overall!S4)</f>
        <v>41167</v>
      </c>
      <c r="V4" s="21">
        <f>IF(ISBLANK(Overall!U4),"",Overall!U4)</f>
        <v>8737.6299999999992</v>
      </c>
      <c r="W4" s="21">
        <f>IF(ISBLANK(Overall!V4),"",Overall!V4)</f>
        <v>20512</v>
      </c>
      <c r="X4" s="21">
        <f>IF(ISBLANK(Overall!W4),"",Overall!W4)</f>
        <v>0</v>
      </c>
      <c r="Y4" s="21">
        <f>IF(ISBLANK(Overall!X4),"",Overall!X4)</f>
        <v>18512</v>
      </c>
      <c r="Z4" s="21">
        <f>IF(ISBLANK(Overall!Y4),"",Overall!Y4)</f>
        <v>306.08</v>
      </c>
      <c r="AA4" s="21">
        <f>IF(ISBLANK(Overall!Z4),"",Overall!Z4)</f>
        <v>9289</v>
      </c>
      <c r="AB4" s="21">
        <f>IF(ISBLANK(Overall!AA4),"",Overall!AA4)</f>
        <v>114049</v>
      </c>
    </row>
    <row r="5" spans="1:28" s="10" customFormat="1" x14ac:dyDescent="0.25">
      <c r="A5" s="28" t="str">
        <f>Overall!A5</f>
        <v>Local Funds (Match or applied)</v>
      </c>
      <c r="B5" s="21">
        <f>IF(ISBLANK(Overall!B5),"",Overall!B5)</f>
        <v>128063.47999999998</v>
      </c>
      <c r="C5" s="21">
        <f>IF(ISBLANK(Overall!C5),"",Overall!C5)</f>
        <v>1172.68</v>
      </c>
      <c r="D5" s="21">
        <f>IF(ISBLANK(Overall!D5),"",Overall!D5)</f>
        <v>101961.82</v>
      </c>
      <c r="E5" s="21">
        <f>IF(ISBLANK(Overall!E5),"",Overall!E5)</f>
        <v>78130.990000000005</v>
      </c>
      <c r="F5" s="21" t="str">
        <f>IF(ISBLANK(Overall!G5),"",Overall!G5)</f>
        <v/>
      </c>
      <c r="G5" s="21">
        <f>IF(ISBLANK(Overall!H5),"",Overall!H5)</f>
        <v>30202.35</v>
      </c>
      <c r="H5" s="21">
        <f>IF(ISBLANK(Overall!I5),"",Overall!I5)</f>
        <v>3666.99</v>
      </c>
      <c r="I5" s="21">
        <f>IF(ISBLANK(Overall!J5),"",Overall!J5)</f>
        <v>14667.85</v>
      </c>
      <c r="J5" s="21" t="str">
        <f>IF(ISBLANK(Overall!K5),"",Overall!K5)</f>
        <v/>
      </c>
      <c r="K5" s="21" t="str">
        <f>IF(ISBLANK(Overall!L5),"",Overall!L5)</f>
        <v/>
      </c>
      <c r="L5" s="21" t="e">
        <f>IF(ISBLANK(Overall!#REF!),"",Overall!#REF!)</f>
        <v>#REF!</v>
      </c>
      <c r="M5" s="21"/>
      <c r="N5" s="21" t="e">
        <f>IF(ISBLANK(Overall!#REF!),"",Overall!#REF!)</f>
        <v>#REF!</v>
      </c>
      <c r="O5" s="21">
        <f>IF(ISBLANK(Overall!R5),"",Overall!R5)</f>
        <v>0</v>
      </c>
      <c r="P5" s="21" t="str">
        <f>IF(ISBLANK(Overall!M5),"",Overall!M5)</f>
        <v/>
      </c>
      <c r="Q5" s="21" t="e">
        <f>IF(ISBLANK(Overall!#REF!),"",Overall!#REF!)</f>
        <v>#REF!</v>
      </c>
      <c r="R5" s="21" t="e">
        <f>IF(ISBLANK(Overall!#REF!),"",Overall!#REF!)</f>
        <v>#REF!</v>
      </c>
      <c r="S5" s="21">
        <f>IF(ISBLANK(Overall!N5),"",Overall!N5)</f>
        <v>5544.82</v>
      </c>
      <c r="T5" s="21">
        <f>IF(ISBLANK(Overall!O5),"",Overall!O5)</f>
        <v>50242.890000000007</v>
      </c>
      <c r="U5" s="21">
        <f>IF(ISBLANK(Overall!S5),"",Overall!S5)</f>
        <v>0</v>
      </c>
      <c r="V5" s="21">
        <f>IF(ISBLANK(Overall!U5),"",Overall!U5)</f>
        <v>0</v>
      </c>
      <c r="W5" s="21">
        <f>IF(ISBLANK(Overall!V5),"",Overall!V5)</f>
        <v>0</v>
      </c>
      <c r="X5" s="21" t="str">
        <f>IF(ISBLANK(Overall!W5),"",Overall!W5)</f>
        <v/>
      </c>
      <c r="Y5" s="21">
        <f>IF(ISBLANK(Overall!X5),"",Overall!X5)</f>
        <v>0</v>
      </c>
      <c r="Z5" s="21">
        <f>IF(ISBLANK(Overall!Y5),"",Overall!Y5)</f>
        <v>0</v>
      </c>
      <c r="AA5" s="21">
        <f>IF(ISBLANK(Overall!Z5),"",Overall!Z5)</f>
        <v>0</v>
      </c>
      <c r="AB5" s="21">
        <f>IF(ISBLANK(Overall!AA5),"",Overall!AA5)</f>
        <v>0</v>
      </c>
    </row>
    <row r="6" spans="1:28" s="10" customFormat="1" x14ac:dyDescent="0.25">
      <c r="A6" s="28" t="str">
        <f>Overall!A6</f>
        <v>Total Grant Funds</v>
      </c>
      <c r="B6" s="21">
        <f>IF(ISBLANK(Overall!B6),"",Overall!B6)</f>
        <v>721729.25</v>
      </c>
      <c r="C6" s="21">
        <f>IF(ISBLANK(Overall!C6),"",Overall!C6)</f>
        <v>41272.68</v>
      </c>
      <c r="D6" s="21">
        <f>IF(ISBLANK(Overall!D6),"",Overall!D6)</f>
        <v>752763.29</v>
      </c>
      <c r="E6" s="21">
        <f>IF(ISBLANK(Overall!E6),"",Overall!E6)</f>
        <v>723031.67</v>
      </c>
      <c r="F6" s="21">
        <f>IF(ISBLANK(Overall!G6),"",Overall!G6)</f>
        <v>17152</v>
      </c>
      <c r="G6" s="21">
        <f>IF(ISBLANK(Overall!H6),"",Overall!H6)</f>
        <v>266712.15999999997</v>
      </c>
      <c r="H6" s="21">
        <f>IF(ISBLANK(Overall!I6),"",Overall!I6)</f>
        <v>7106.67</v>
      </c>
      <c r="I6" s="21">
        <f>IF(ISBLANK(Overall!J6),"",Overall!J6)</f>
        <v>28824.73</v>
      </c>
      <c r="J6" s="21">
        <f>IF(ISBLANK(Overall!K6),"",Overall!K6)</f>
        <v>44884.68</v>
      </c>
      <c r="K6" s="21">
        <f>IF(ISBLANK(Overall!L6),"",Overall!L6)</f>
        <v>110661.1</v>
      </c>
      <c r="L6" s="21" t="e">
        <f>IF(ISBLANK(Overall!#REF!),"",Overall!#REF!)</f>
        <v>#REF!</v>
      </c>
      <c r="M6" s="21" t="e">
        <f>IF(ISBLANK(Overall!#REF!),"",Overall!#REF!)</f>
        <v>#REF!</v>
      </c>
      <c r="N6" s="21" t="e">
        <f>IF(ISBLANK(Overall!#REF!),"",Overall!#REF!)</f>
        <v>#REF!</v>
      </c>
      <c r="O6" s="21">
        <f>IF(ISBLANK(Overall!R6),"",Overall!R6)</f>
        <v>123435</v>
      </c>
      <c r="P6" s="21">
        <f>IF(ISBLANK(Overall!M6),"",Overall!M6)</f>
        <v>74766</v>
      </c>
      <c r="Q6" s="21" t="e">
        <f>IF(ISBLANK(Overall!#REF!),"",Overall!#REF!)</f>
        <v>#REF!</v>
      </c>
      <c r="R6" s="21" t="e">
        <f>IF(ISBLANK(Overall!#REF!),"",Overall!#REF!)</f>
        <v>#REF!</v>
      </c>
      <c r="S6" s="21">
        <f>IF(ISBLANK(Overall!N6),"",Overall!N6)</f>
        <v>104099.29000000001</v>
      </c>
      <c r="T6" s="21">
        <f>IF(ISBLANK(Overall!O6),"",Overall!O6)</f>
        <v>620672.89</v>
      </c>
      <c r="U6" s="21">
        <f>IF(ISBLANK(Overall!S6),"",Overall!S6)</f>
        <v>41167</v>
      </c>
      <c r="V6" s="21">
        <f>IF(ISBLANK(Overall!U6),"",Overall!U6)</f>
        <v>8737.6299999999992</v>
      </c>
      <c r="W6" s="21">
        <f>IF(ISBLANK(Overall!V6),"",Overall!V6)</f>
        <v>20512</v>
      </c>
      <c r="X6" s="21">
        <f>IF(ISBLANK(Overall!W6),"",Overall!W6)</f>
        <v>0</v>
      </c>
      <c r="Y6" s="21">
        <f>IF(ISBLANK(Overall!X6),"",Overall!X6)</f>
        <v>18512</v>
      </c>
      <c r="Z6" s="21">
        <f>IF(ISBLANK(Overall!Y6),"",Overall!Y6)</f>
        <v>306.08</v>
      </c>
      <c r="AA6" s="21">
        <f>IF(ISBLANK(Overall!Z6),"",Overall!Z6)</f>
        <v>9289</v>
      </c>
      <c r="AB6" s="21">
        <f>IF(ISBLANK(Overall!AA6),"",Overall!AA6)</f>
        <v>114049</v>
      </c>
    </row>
    <row r="7" spans="1:28" s="10" customFormat="1" x14ac:dyDescent="0.25">
      <c r="A7" s="24" t="str">
        <f>Overall!A7</f>
        <v>Administrative Costs</v>
      </c>
      <c r="B7" s="6">
        <f>IF(ISBLANK(Overall!B7),"",Overall!B7)</f>
        <v>35568.230000000003</v>
      </c>
      <c r="C7" s="6" t="str">
        <f>IF(ISBLANK(Overall!C7),"",Overall!C7)</f>
        <v/>
      </c>
      <c r="D7" s="6">
        <f>IF(ISBLANK(Overall!D7),"",Overall!D7)</f>
        <v>38308.269999999997</v>
      </c>
      <c r="E7" s="6">
        <f>IF(ISBLANK(Overall!E7),"",Overall!E7)</f>
        <v>31687.17</v>
      </c>
      <c r="F7" s="6" t="str">
        <f>IF(ISBLANK(Overall!G7),"",Overall!G7)</f>
        <v/>
      </c>
      <c r="G7" s="6">
        <f>IF(ISBLANK(Overall!H7),"",Overall!H7)</f>
        <v>15635.04</v>
      </c>
      <c r="H7" s="6" t="str">
        <f>IF(ISBLANK(Overall!I7),"",Overall!I7)</f>
        <v/>
      </c>
      <c r="I7" s="6" t="str">
        <f>IF(ISBLANK(Overall!J7),"",Overall!J7)</f>
        <v/>
      </c>
      <c r="J7" s="6" t="str">
        <f>IF(ISBLANK(Overall!K7),"",Overall!K7)</f>
        <v/>
      </c>
      <c r="K7" s="6" t="str">
        <f>IF(ISBLANK(Overall!L7),"",Overall!L7)</f>
        <v/>
      </c>
      <c r="L7" s="6" t="e">
        <f>IF(ISBLANK(Overall!#REF!),"",Overall!#REF!)</f>
        <v>#REF!</v>
      </c>
      <c r="M7" s="6"/>
      <c r="N7" s="6" t="e">
        <f>IF(ISBLANK(Overall!#REF!),"",Overall!#REF!)</f>
        <v>#REF!</v>
      </c>
      <c r="O7" s="6">
        <f>IF(ISBLANK(Overall!R7),"",Overall!R7)</f>
        <v>6052.63</v>
      </c>
      <c r="P7" s="6" t="str">
        <f>IF(ISBLANK(Overall!M7),"",Overall!M7)</f>
        <v/>
      </c>
      <c r="Q7" s="6" t="e">
        <f>IF(ISBLANK(Overall!#REF!),"",Overall!#REF!)</f>
        <v>#REF!</v>
      </c>
      <c r="R7" s="6" t="e">
        <f>IF(ISBLANK(Overall!#REF!),"",Overall!#REF!)</f>
        <v>#REF!</v>
      </c>
      <c r="S7" s="6" t="str">
        <f>IF(ISBLANK(Overall!N7),"",Overall!N7)</f>
        <v/>
      </c>
      <c r="T7" s="6">
        <f>IF(ISBLANK(Overall!O7),"",Overall!O7)</f>
        <v>69141.400000000009</v>
      </c>
      <c r="U7" s="6">
        <f>IF(ISBLANK(Overall!S7),"",Overall!S7)</f>
        <v>0</v>
      </c>
      <c r="V7" s="6">
        <f>IF(ISBLANK(Overall!U7),"",Overall!U7)</f>
        <v>0</v>
      </c>
      <c r="W7" s="6">
        <f>IF(ISBLANK(Overall!V7),"",Overall!V7)</f>
        <v>0</v>
      </c>
      <c r="X7" s="6" t="str">
        <f>IF(ISBLANK(Overall!W7),"",Overall!W7)</f>
        <v/>
      </c>
      <c r="Y7" s="6">
        <f>IF(ISBLANK(Overall!X7),"",Overall!X7)</f>
        <v>0</v>
      </c>
      <c r="Z7" s="6">
        <f>IF(ISBLANK(Overall!Y7),"",Overall!Y7)</f>
        <v>0</v>
      </c>
      <c r="AA7" s="6">
        <f>IF(ISBLANK(Overall!Z7),"",Overall!Z7)</f>
        <v>0</v>
      </c>
      <c r="AB7" s="6">
        <f>IF(ISBLANK(Overall!AA7),"",Overall!AA7)</f>
        <v>0</v>
      </c>
    </row>
    <row r="8" spans="1:28" s="23" customFormat="1" x14ac:dyDescent="0.25">
      <c r="A8" s="27" t="str">
        <f>Overall!A8</f>
        <v>% of Admin Cost</v>
      </c>
      <c r="B8" s="8">
        <f>IF(ISBLANK(Overall!B8),"",Overall!B8)</f>
        <v>4.9281957188239224E-2</v>
      </c>
      <c r="C8" s="8">
        <f>IF(ISBLANK(Overall!C8),"",Overall!C8)</f>
        <v>0</v>
      </c>
      <c r="D8" s="8">
        <f>IF(ISBLANK(Overall!D8),"",Overall!D8)</f>
        <v>5.0890194180430871E-2</v>
      </c>
      <c r="E8" s="8">
        <f>IF(ISBLANK(Overall!E8),"",Overall!E8)</f>
        <v>4.3825424687137141E-2</v>
      </c>
      <c r="F8" s="8">
        <f>IF(ISBLANK(Overall!G8),"",Overall!G8)</f>
        <v>0</v>
      </c>
      <c r="G8" s="8">
        <f>IF(ISBLANK(Overall!H8),"",Overall!H8)</f>
        <v>5.8621399189298318E-2</v>
      </c>
      <c r="H8" s="8">
        <f>IF(ISBLANK(Overall!I8),"",Overall!I8)</f>
        <v>0</v>
      </c>
      <c r="I8" s="8">
        <f>IF(ISBLANK(Overall!J8),"",Overall!J8)</f>
        <v>0</v>
      </c>
      <c r="J8" s="8">
        <f>IF(ISBLANK(Overall!K8),"",Overall!K8)</f>
        <v>0</v>
      </c>
      <c r="K8" s="8">
        <f>IF(ISBLANK(Overall!L8),"",Overall!L8)</f>
        <v>0</v>
      </c>
      <c r="L8" s="8" t="e">
        <f>IF(ISBLANK(Overall!#REF!),"",Overall!#REF!)</f>
        <v>#REF!</v>
      </c>
      <c r="M8" s="8" t="e">
        <f>IF(ISBLANK(Overall!#REF!),"",Overall!#REF!)</f>
        <v>#REF!</v>
      </c>
      <c r="N8" s="8" t="e">
        <f>IF(ISBLANK(Overall!#REF!),"",Overall!#REF!)</f>
        <v>#REF!</v>
      </c>
      <c r="O8" s="8">
        <f>IF(ISBLANK(Overall!R8),"",Overall!R8)</f>
        <v>4.9034957670028759E-2</v>
      </c>
      <c r="P8" s="8">
        <f>IF(ISBLANK(Overall!M8),"",Overall!M8)</f>
        <v>0</v>
      </c>
      <c r="Q8" s="8" t="e">
        <f>IF(ISBLANK(Overall!#REF!),"",Overall!#REF!)</f>
        <v>#REF!</v>
      </c>
      <c r="R8" s="8" t="e">
        <f>IF(ISBLANK(Overall!#REF!),"",Overall!#REF!)</f>
        <v>#REF!</v>
      </c>
      <c r="S8" s="8">
        <f>IF(ISBLANK(Overall!N8),"",Overall!N8)</f>
        <v>0</v>
      </c>
      <c r="T8" s="8">
        <f>IF(ISBLANK(Overall!O8),"",Overall!O8)</f>
        <v>0.11139748668578066</v>
      </c>
      <c r="U8" s="8">
        <f>IF(ISBLANK(Overall!S8),"",Overall!S8)</f>
        <v>0</v>
      </c>
      <c r="V8" s="8">
        <f>IF(ISBLANK(Overall!U8),"",Overall!U8)</f>
        <v>0</v>
      </c>
      <c r="W8" s="8">
        <f>IF(ISBLANK(Overall!V8),"",Overall!V8)</f>
        <v>0</v>
      </c>
      <c r="X8" s="8" t="e">
        <f>IF(ISBLANK(Overall!W8),"",Overall!W8)</f>
        <v>#DIV/0!</v>
      </c>
      <c r="Y8" s="8">
        <f>IF(ISBLANK(Overall!X8),"",Overall!X8)</f>
        <v>0</v>
      </c>
      <c r="Z8" s="8">
        <f>IF(ISBLANK(Overall!Y8),"",Overall!Y8)</f>
        <v>0</v>
      </c>
      <c r="AA8" s="8">
        <f>IF(ISBLANK(Overall!Z8),"",Overall!Z8)</f>
        <v>0</v>
      </c>
      <c r="AB8" s="8">
        <f>IF(ISBLANK(Overall!AA8),"",Overall!AA8)</f>
        <v>0</v>
      </c>
    </row>
    <row r="9" spans="1:28" s="10" customFormat="1" x14ac:dyDescent="0.25">
      <c r="A9" s="24" t="str">
        <f>Overall!A9</f>
        <v>Direct Expenditures</v>
      </c>
      <c r="B9" s="6">
        <f>IF(ISBLANK(Overall!B9),"",Overall!B9)</f>
        <v>538001.69999999995</v>
      </c>
      <c r="C9" s="6">
        <f>IF(ISBLANK(Overall!C9),"",Overall!C9)</f>
        <v>32468.48</v>
      </c>
      <c r="D9" s="6">
        <f>IF(ISBLANK(Overall!D9),"",Overall!D9)</f>
        <v>538969.32999999996</v>
      </c>
      <c r="E9" s="6">
        <f>IF(ISBLANK(Overall!E9),"",Overall!E9)</f>
        <v>579037.16</v>
      </c>
      <c r="F9" s="6">
        <f>IF(ISBLANK(Overall!G9),"",Overall!G9)</f>
        <v>17152</v>
      </c>
      <c r="G9" s="6">
        <f>IF(ISBLANK(Overall!H9),"",Overall!H9)</f>
        <v>157487.88</v>
      </c>
      <c r="H9" s="6">
        <f>IF(ISBLANK(Overall!I9),"",Overall!I9)</f>
        <v>6289.7</v>
      </c>
      <c r="I9" s="6">
        <f>IF(ISBLANK(Overall!J9),"",Overall!J9)</f>
        <v>25569.91</v>
      </c>
      <c r="J9" s="6">
        <f>IF(ISBLANK(Overall!K9),"",Overall!K9)</f>
        <v>44884.68</v>
      </c>
      <c r="K9" s="6">
        <f>IF(ISBLANK(Overall!L9),"",Overall!L9)</f>
        <v>42095.9</v>
      </c>
      <c r="L9" s="6" t="e">
        <f>IF(ISBLANK(Overall!#REF!),"",Overall!#REF!)</f>
        <v>#REF!</v>
      </c>
      <c r="M9" s="6" t="e">
        <f>IF(ISBLANK(Overall!#REF!),"",Overall!#REF!)</f>
        <v>#REF!</v>
      </c>
      <c r="N9" s="6" t="e">
        <f>IF(ISBLANK(Overall!#REF!),"",Overall!#REF!)</f>
        <v>#REF!</v>
      </c>
      <c r="O9" s="6">
        <f>IF(ISBLANK(Overall!R9),"",Overall!R9)</f>
        <v>99306.92</v>
      </c>
      <c r="P9" s="6">
        <f>IF(ISBLANK(Overall!M9),"",Overall!M9)</f>
        <v>76750</v>
      </c>
      <c r="Q9" s="6" t="e">
        <f>IF(ISBLANK(Overall!#REF!),"",Overall!#REF!)</f>
        <v>#REF!</v>
      </c>
      <c r="R9" s="6" t="e">
        <f>IF(ISBLANK(Overall!#REF!),"",Overall!#REF!)</f>
        <v>#REF!</v>
      </c>
      <c r="S9" s="6">
        <f>IF(ISBLANK(Overall!N9),"",Overall!N9)</f>
        <v>83779.41</v>
      </c>
      <c r="T9" s="6">
        <f>IF(ISBLANK(Overall!O9),"",Overall!O9)</f>
        <v>478866.94999999995</v>
      </c>
      <c r="U9" s="6">
        <f>IF(ISBLANK(Overall!S9),"",Overall!S9)</f>
        <v>32113.379999999997</v>
      </c>
      <c r="V9" s="6">
        <f>IF(ISBLANK(Overall!U9),"",Overall!U9)</f>
        <v>7031.62</v>
      </c>
      <c r="W9" s="6">
        <f>IF(ISBLANK(Overall!V9),"",Overall!V9)</f>
        <v>13106.34</v>
      </c>
      <c r="X9" s="6" t="str">
        <f>IF(ISBLANK(Overall!W9),"",Overall!W9)</f>
        <v/>
      </c>
      <c r="Y9" s="6">
        <f>IF(ISBLANK(Overall!X9),"",Overall!X9)</f>
        <v>9982.59</v>
      </c>
      <c r="Z9" s="6">
        <f>IF(ISBLANK(Overall!Y9),"",Overall!Y9)</f>
        <v>243.93</v>
      </c>
      <c r="AA9" s="6">
        <f>IF(ISBLANK(Overall!Z9),"",Overall!Z9)</f>
        <v>5456.33</v>
      </c>
      <c r="AB9" s="6">
        <f>IF(ISBLANK(Overall!AA9),"",Overall!AA9)</f>
        <v>87726.77</v>
      </c>
    </row>
    <row r="10" spans="1:28" s="23" customFormat="1" x14ac:dyDescent="0.25">
      <c r="A10" s="27" t="str">
        <f>Overall!A10</f>
        <v>% of Direct Expenditures</v>
      </c>
      <c r="B10" s="8">
        <f>IF(ISBLANK(Overall!B10),"",Overall!B10)</f>
        <v>0.74543424698389316</v>
      </c>
      <c r="C10" s="8">
        <f>IF(ISBLANK(Overall!C10),"",Overall!C10)</f>
        <v>0.78668213452579283</v>
      </c>
      <c r="D10" s="8">
        <f>IF(ISBLANK(Overall!D10),"",Overall!D10)</f>
        <v>0.71598779743895313</v>
      </c>
      <c r="E10" s="8">
        <f>IF(ISBLANK(Overall!E10),"",Overall!E10)</f>
        <v>0.80084619253261757</v>
      </c>
      <c r="F10" s="8">
        <f>IF(ISBLANK(Overall!G10),"",Overall!G10)</f>
        <v>1</v>
      </c>
      <c r="G10" s="8">
        <f>IF(ISBLANK(Overall!H10),"",Overall!H10)</f>
        <v>0.59047881431427807</v>
      </c>
      <c r="H10" s="8">
        <f>IF(ISBLANK(Overall!I10),"",Overall!I10)</f>
        <v>0.88504179876088229</v>
      </c>
      <c r="I10" s="8">
        <f>IF(ISBLANK(Overall!J10),"",Overall!J10)</f>
        <v>0.88708237683405877</v>
      </c>
      <c r="J10" s="8">
        <f>IF(ISBLANK(Overall!K10),"",Overall!K10)</f>
        <v>1</v>
      </c>
      <c r="K10" s="8">
        <f>IF(ISBLANK(Overall!L10),"",Overall!L10)</f>
        <v>0.38040377332233277</v>
      </c>
      <c r="L10" s="8" t="e">
        <f>IF(ISBLANK(Overall!#REF!),"",Overall!#REF!)</f>
        <v>#REF!</v>
      </c>
      <c r="M10" s="8" t="e">
        <f>IF(ISBLANK(Overall!#REF!),"",Overall!#REF!)</f>
        <v>#REF!</v>
      </c>
      <c r="N10" s="8" t="e">
        <f>IF(ISBLANK(Overall!#REF!),"",Overall!#REF!)</f>
        <v>#REF!</v>
      </c>
      <c r="O10" s="8">
        <f>IF(ISBLANK(Overall!R10),"",Overall!R10)</f>
        <v>0.80452805120103699</v>
      </c>
      <c r="P10" s="8">
        <f>IF(ISBLANK(Overall!M10),"",Overall!M10)</f>
        <v>1.0265361260465988</v>
      </c>
      <c r="Q10" s="8" t="e">
        <f>IF(ISBLANK(Overall!#REF!),"",Overall!#REF!)</f>
        <v>#REF!</v>
      </c>
      <c r="R10" s="8" t="e">
        <f>IF(ISBLANK(Overall!#REF!),"",Overall!#REF!)</f>
        <v>#REF!</v>
      </c>
      <c r="S10" s="8">
        <f>IF(ISBLANK(Overall!N10),"",Overall!N10)</f>
        <v>0.80480289538958427</v>
      </c>
      <c r="T10" s="8">
        <f>IF(ISBLANK(Overall!O10),"",Overall!O10)</f>
        <v>0.77152870330779222</v>
      </c>
      <c r="U10" s="8">
        <f>IF(ISBLANK(Overall!S10),"",Overall!S10)</f>
        <v>0.78007578886000917</v>
      </c>
      <c r="V10" s="8">
        <f>IF(ISBLANK(Overall!U10),"",Overall!U10)</f>
        <v>0.8047514028403584</v>
      </c>
      <c r="W10" s="8">
        <f>IF(ISBLANK(Overall!V10),"",Overall!V10)</f>
        <v>0.63895963338533546</v>
      </c>
      <c r="X10" s="8" t="e">
        <f>IF(ISBLANK(Overall!W10),"",Overall!W10)</f>
        <v>#DIV/0!</v>
      </c>
      <c r="Y10" s="8">
        <f>IF(ISBLANK(Overall!X10),"",Overall!X10)</f>
        <v>0.53924967588591188</v>
      </c>
      <c r="Z10" s="8">
        <f>IF(ISBLANK(Overall!Y10),"",Overall!Y10)</f>
        <v>0.79694851019341351</v>
      </c>
      <c r="AA10" s="8">
        <f>IF(ISBLANK(Overall!Z10),"",Overall!Z10)</f>
        <v>0.58739692108946062</v>
      </c>
      <c r="AB10" s="8">
        <f>IF(ISBLANK(Overall!AA10),"",Overall!AA10)</f>
        <v>0.76920244807056615</v>
      </c>
    </row>
    <row r="11" spans="1:28" s="10" customFormat="1" x14ac:dyDescent="0.25">
      <c r="A11" s="24" t="str">
        <f>Overall!A11</f>
        <v>Indirect Expenditures</v>
      </c>
      <c r="B11" s="6">
        <f>IF(ISBLANK(Overall!B11),"",Overall!B11)</f>
        <v>51706.619999999995</v>
      </c>
      <c r="C11" s="6">
        <f>IF(ISBLANK(Overall!C11),"",Overall!C11)</f>
        <v>8804.2000000000007</v>
      </c>
      <c r="D11" s="6">
        <f>IF(ISBLANK(Overall!D11),"",Overall!D11)</f>
        <v>10473.36</v>
      </c>
      <c r="E11" s="6">
        <f>IF(ISBLANK(Overall!E11),"",Overall!E11)</f>
        <v>8646.07</v>
      </c>
      <c r="F11" s="6"/>
      <c r="G11" s="6">
        <f>IF(ISBLANK(Overall!H11),"",Overall!H11)</f>
        <v>28573.59</v>
      </c>
      <c r="H11" s="6">
        <f>IF(ISBLANK(Overall!I11),"",Overall!I11)</f>
        <v>816.97</v>
      </c>
      <c r="I11" s="6">
        <f>IF(ISBLANK(Overall!J11),"",Overall!J11)</f>
        <v>3254.82</v>
      </c>
      <c r="J11" s="6" t="str">
        <f>IF(ISBLANK(Overall!K11),"",Overall!K11)</f>
        <v/>
      </c>
      <c r="K11" s="6" t="str">
        <f>IF(ISBLANK(Overall!L11),"",Overall!L11)</f>
        <v/>
      </c>
      <c r="L11" s="6" t="e">
        <f>IF(ISBLANK(Overall!#REF!),"",Overall!#REF!)</f>
        <v>#REF!</v>
      </c>
      <c r="M11" s="6"/>
      <c r="N11" s="6" t="e">
        <f>IF(ISBLANK(Overall!#REF!),"",Overall!#REF!)</f>
        <v>#REF!</v>
      </c>
      <c r="O11" s="6">
        <f>IF(ISBLANK(Overall!R11),"",Overall!R11)</f>
        <v>18075.45</v>
      </c>
      <c r="P11" s="6" t="str">
        <f>IF(ISBLANK(Overall!M11),"",Overall!M11)</f>
        <v/>
      </c>
      <c r="Q11" s="6" t="e">
        <f>IF(ISBLANK(Overall!#REF!),"",Overall!#REF!)</f>
        <v>#REF!</v>
      </c>
      <c r="R11" s="6" t="e">
        <f>IF(ISBLANK(Overall!#REF!),"",Overall!#REF!)</f>
        <v>#REF!</v>
      </c>
      <c r="S11" s="6">
        <f>IF(ISBLANK(Overall!N11),"",Overall!N11)</f>
        <v>20319.88</v>
      </c>
      <c r="T11" s="6">
        <f>IF(ISBLANK(Overall!O11),"",Overall!O11)</f>
        <v>72664.539999999994</v>
      </c>
      <c r="U11" s="6">
        <f>IF(ISBLANK(Overall!S11),"",Overall!S11)</f>
        <v>9053.6200000000008</v>
      </c>
      <c r="V11" s="6">
        <f>IF(ISBLANK(Overall!U11),"",Overall!U11)</f>
        <v>1706.01</v>
      </c>
      <c r="W11" s="6">
        <f>IF(ISBLANK(Overall!V11),"",Overall!V11)</f>
        <v>3778.32</v>
      </c>
      <c r="X11" s="6" t="str">
        <f>IF(ISBLANK(Overall!W11),"",Overall!W11)</f>
        <v/>
      </c>
      <c r="Y11" s="6">
        <f>IF(ISBLANK(Overall!X11),"",Overall!X11)</f>
        <v>2824.73</v>
      </c>
      <c r="Z11" s="6">
        <f>IF(ISBLANK(Overall!Y11),"",Overall!Y11)</f>
        <v>62.15</v>
      </c>
      <c r="AA11" s="6">
        <f>IF(ISBLANK(Overall!Z11),"",Overall!Z11)</f>
        <v>1567.3</v>
      </c>
      <c r="AB11" s="6">
        <f>IF(ISBLANK(Overall!AA11),"",Overall!AA11)</f>
        <v>24219.01</v>
      </c>
    </row>
    <row r="12" spans="1:28" s="23" customFormat="1" x14ac:dyDescent="0.25">
      <c r="A12" s="27" t="str">
        <f>Overall!A12</f>
        <v>% of Indirect Expenditures</v>
      </c>
      <c r="B12" s="8">
        <f>IF(ISBLANK(Overall!B12),"",Overall!B12)</f>
        <v>7.1642683180707989E-2</v>
      </c>
      <c r="C12" s="8">
        <f>IF(ISBLANK(Overall!C12),"",Overall!C12)</f>
        <v>0.21331786547420717</v>
      </c>
      <c r="D12" s="8">
        <f>IF(ISBLANK(Overall!D12),"",Overall!D12)</f>
        <v>1.3913218323916938E-2</v>
      </c>
      <c r="E12" s="8">
        <f>IF(ISBLANK(Overall!E12),"",Overall!E12)</f>
        <v>1.195807923600359E-2</v>
      </c>
      <c r="F12" s="8">
        <f>IF(ISBLANK(Overall!G12),"",Overall!G12)</f>
        <v>0</v>
      </c>
      <c r="G12" s="8">
        <f>IF(ISBLANK(Overall!H12),"",Overall!H12)</f>
        <v>0.10713268566382576</v>
      </c>
      <c r="H12" s="8">
        <f>IF(ISBLANK(Overall!I12),"",Overall!I12)</f>
        <v>0.11495820123911762</v>
      </c>
      <c r="I12" s="8">
        <f>IF(ISBLANK(Overall!J12),"",Overall!J12)</f>
        <v>0.1129176231659412</v>
      </c>
      <c r="J12" s="8">
        <f>IF(ISBLANK(Overall!K12),"",Overall!K12)</f>
        <v>0</v>
      </c>
      <c r="K12" s="8">
        <f>IF(ISBLANK(Overall!L12),"",Overall!L12)</f>
        <v>0</v>
      </c>
      <c r="L12" s="8" t="e">
        <f>IF(ISBLANK(Overall!#REF!),"",Overall!#REF!)</f>
        <v>#REF!</v>
      </c>
      <c r="M12" s="8" t="e">
        <f>IF(ISBLANK(Overall!#REF!),"",Overall!#REF!)</f>
        <v>#REF!</v>
      </c>
      <c r="N12" s="8" t="e">
        <f>IF(ISBLANK(Overall!#REF!),"",Overall!#REF!)</f>
        <v>#REF!</v>
      </c>
      <c r="O12" s="8">
        <f>IF(ISBLANK(Overall!R12),"",Overall!R12)</f>
        <v>0.14643699112893427</v>
      </c>
      <c r="P12" s="8">
        <f>IF(ISBLANK(Overall!M12),"",Overall!M12)</f>
        <v>0</v>
      </c>
      <c r="Q12" s="8" t="e">
        <f>IF(ISBLANK(Overall!#REF!),"",Overall!#REF!)</f>
        <v>#REF!</v>
      </c>
      <c r="R12" s="8" t="e">
        <f>IF(ISBLANK(Overall!#REF!),"",Overall!#REF!)</f>
        <v>#REF!</v>
      </c>
      <c r="S12" s="8">
        <f>IF(ISBLANK(Overall!N12),"",Overall!N12)</f>
        <v>0.19519710461041567</v>
      </c>
      <c r="T12" s="8">
        <f>IF(ISBLANK(Overall!O12),"",Overall!O12)</f>
        <v>0.11707381000642704</v>
      </c>
      <c r="U12" s="8">
        <f>IF(ISBLANK(Overall!S12),"",Overall!S12)</f>
        <v>0.21992421113999078</v>
      </c>
      <c r="V12" s="8">
        <f>IF(ISBLANK(Overall!U12),"",Overall!U12)</f>
        <v>0.19524859715964171</v>
      </c>
      <c r="W12" s="8">
        <f>IF(ISBLANK(Overall!V12),"",Overall!V12)</f>
        <v>0.18420046801872075</v>
      </c>
      <c r="X12" s="8" t="e">
        <f>IF(ISBLANK(Overall!W12),"",Overall!W12)</f>
        <v>#DIV/0!</v>
      </c>
      <c r="Y12" s="8">
        <f>IF(ISBLANK(Overall!X12),"",Overall!X12)</f>
        <v>0.15258913137424374</v>
      </c>
      <c r="Z12" s="8">
        <f>IF(ISBLANK(Overall!Y12),"",Overall!Y12)</f>
        <v>0.20305148980658652</v>
      </c>
      <c r="AA12" s="8">
        <f>IF(ISBLANK(Overall!Z12),"",Overall!Z12)</f>
        <v>0.16872645064054256</v>
      </c>
      <c r="AB12" s="8">
        <f>IF(ISBLANK(Overall!AA12),"",Overall!AA12)</f>
        <v>0.21235618023831859</v>
      </c>
    </row>
    <row r="13" spans="1:28" s="94" customFormat="1" x14ac:dyDescent="0.25">
      <c r="A13" s="93" t="s">
        <v>95</v>
      </c>
      <c r="B13" s="63"/>
      <c r="C13" s="63"/>
      <c r="D13" s="63">
        <f>Overall!D13</f>
        <v>194408.24</v>
      </c>
      <c r="E13" s="63"/>
      <c r="F13" s="63">
        <f>Overall!G13</f>
        <v>0</v>
      </c>
      <c r="G13" s="63">
        <f>Overall!H13</f>
        <v>62433.67</v>
      </c>
      <c r="H13" s="63"/>
      <c r="I13" s="63"/>
      <c r="J13" s="63"/>
      <c r="K13" s="63"/>
      <c r="L13" s="63"/>
      <c r="M13" s="63"/>
      <c r="N13" s="63"/>
      <c r="O13" s="63"/>
      <c r="P13" s="63"/>
      <c r="Q13" s="63"/>
      <c r="R13" s="63"/>
      <c r="S13" s="63"/>
      <c r="T13" s="63"/>
      <c r="U13" s="63"/>
      <c r="V13" s="63"/>
      <c r="W13" s="63"/>
      <c r="X13" s="63"/>
      <c r="Y13" s="63"/>
      <c r="Z13" s="63"/>
      <c r="AA13" s="63"/>
      <c r="AB13" s="63"/>
    </row>
    <row r="14" spans="1:28" s="10" customFormat="1" x14ac:dyDescent="0.25">
      <c r="A14" s="24" t="str">
        <f>Overall!A14</f>
        <v>Unexpended Funds</v>
      </c>
      <c r="B14" s="6">
        <f>IF(ISBLANK(Overall!B14),"",Overall!B14)</f>
        <v>96452.70000000007</v>
      </c>
      <c r="C14" s="6">
        <f>IF(ISBLANK(Overall!C14),"",Overall!C14)</f>
        <v>0</v>
      </c>
      <c r="D14" s="6">
        <f>IF(ISBLANK(Overall!D14),"",Overall!D14)</f>
        <v>165012.33000000007</v>
      </c>
      <c r="E14" s="6">
        <f>IF(ISBLANK(Overall!E14),"",Overall!E14)</f>
        <v>103661.26999999996</v>
      </c>
      <c r="F14" s="6">
        <f>IF(ISBLANK(Overall!G14),"",Overall!G14)</f>
        <v>0</v>
      </c>
      <c r="G14" s="6">
        <f>IF(ISBLANK(Overall!H14),"",Overall!H14)</f>
        <v>65015.649999999965</v>
      </c>
      <c r="H14" s="6">
        <f>IF(ISBLANK(Overall!I14),"",Overall!I14)</f>
        <v>0</v>
      </c>
      <c r="I14" s="6">
        <f>IF(ISBLANK(Overall!J14),"",Overall!J14)</f>
        <v>0</v>
      </c>
      <c r="J14" s="6">
        <f>IF(ISBLANK(Overall!K14),"",Overall!K14)</f>
        <v>0</v>
      </c>
      <c r="K14" s="6">
        <f>IF(ISBLANK(Overall!L14),"",Overall!L14)</f>
        <v>68565.200000000012</v>
      </c>
      <c r="L14" s="6" t="e">
        <f>IF(ISBLANK(Overall!#REF!),"",Overall!#REF!)</f>
        <v>#REF!</v>
      </c>
      <c r="M14" s="6" t="e">
        <f>IF(ISBLANK(Overall!#REF!),"",Overall!#REF!)</f>
        <v>#REF!</v>
      </c>
      <c r="N14" s="6" t="e">
        <f>IF(ISBLANK(Overall!#REF!),"",Overall!#REF!)</f>
        <v>#REF!</v>
      </c>
      <c r="O14" s="6">
        <f>IF(ISBLANK(Overall!R14),"",Overall!R14)</f>
        <v>0</v>
      </c>
      <c r="P14" s="6">
        <f>IF(ISBLANK(Overall!M14),"",Overall!M14)</f>
        <v>-1984</v>
      </c>
      <c r="Q14" s="6" t="e">
        <f>IF(ISBLANK(Overall!#REF!),"",Overall!#REF!)</f>
        <v>#REF!</v>
      </c>
      <c r="R14" s="6" t="e">
        <f>IF(ISBLANK(Overall!#REF!),"",Overall!#REF!)</f>
        <v>#REF!</v>
      </c>
      <c r="S14" s="6">
        <f>IF(ISBLANK(Overall!N14),"",Overall!N14)</f>
        <v>0</v>
      </c>
      <c r="T14" s="6">
        <f>IF(ISBLANK(Overall!O14),"",Overall!O14)</f>
        <v>0</v>
      </c>
      <c r="U14" s="6">
        <f>IF(ISBLANK(Overall!S14),"",Overall!S14)</f>
        <v>0</v>
      </c>
      <c r="V14" s="6">
        <f>IF(ISBLANK(Overall!U14),"",Overall!U14)</f>
        <v>0</v>
      </c>
      <c r="W14" s="6">
        <f>IF(ISBLANK(Overall!V14),"",Overall!V14)</f>
        <v>3627.3399999999997</v>
      </c>
      <c r="X14" s="6">
        <f>IF(ISBLANK(Overall!W14),"",Overall!W14)</f>
        <v>0</v>
      </c>
      <c r="Y14" s="6">
        <f>IF(ISBLANK(Overall!X14),"",Overall!X14)</f>
        <v>5704.68</v>
      </c>
      <c r="Z14" s="6">
        <f>IF(ISBLANK(Overall!Y14),"",Overall!Y14)</f>
        <v>0</v>
      </c>
      <c r="AA14" s="6">
        <f>IF(ISBLANK(Overall!Z14),"",Overall!Z14)</f>
        <v>2265.37</v>
      </c>
      <c r="AB14" s="6">
        <f>IF(ISBLANK(Overall!AA14),"",Overall!AA14)</f>
        <v>2103.2199999999975</v>
      </c>
    </row>
    <row r="15" spans="1:28" ht="167.25" customHeight="1" x14ac:dyDescent="0.25">
      <c r="A15" s="56" t="str">
        <f>Overall!A15</f>
        <v>Explanation of Unexpended Funds</v>
      </c>
      <c r="B15" s="7" t="str">
        <f>IF(ISBLANK(Overall!B15),"",Overall!B15)</f>
        <v>We had a large amount of carryover funds to 
spend this year along with ARPA funds</v>
      </c>
      <c r="C15" s="7" t="str">
        <f>IF(ISBLANK(Overall!C15),"",Overall!C15)</f>
        <v/>
      </c>
      <c r="D15" s="35" t="str">
        <f>IF(ISBLANK(Overall!D15),"",Overall!D15)</f>
        <v>We had a large amount of carryover funds to spend this year along with ARPA funds</v>
      </c>
      <c r="E15" s="7" t="str">
        <f>IF(ISBLANK(Overall!E15),"",Overall!E15)</f>
        <v>We had a large amount of carryover funds to spend this year along with ARPA funds</v>
      </c>
      <c r="F15" s="7"/>
      <c r="G15" s="35" t="str">
        <f>IF(ISBLANK(Overall!H15),"",Overall!H15)</f>
        <v>We had a large amount of carryover funds to spend this year along with ARPA funds</v>
      </c>
      <c r="H15" s="7" t="str">
        <f>IF(ISBLANK(Overall!I15),"",Overall!I15)</f>
        <v/>
      </c>
      <c r="I15" s="7" t="str">
        <f>IF(ISBLANK(Overall!J15),"",Overall!J15)</f>
        <v/>
      </c>
      <c r="J15" s="7" t="str">
        <f>IF(ISBLANK(Overall!K15),"",Overall!K15)</f>
        <v>Multi-year obligation funds</v>
      </c>
      <c r="K15" s="37" t="str">
        <f>IF(ISBLANK(Overall!L15),"",Overall!L15)</f>
        <v>Multi-year obligation funds</v>
      </c>
      <c r="L15" s="35" t="e">
        <f>IF(ISBLANK(Overall!#REF!),"",Overall!#REF!)</f>
        <v>#REF!</v>
      </c>
      <c r="M15" s="35" t="s">
        <v>264</v>
      </c>
      <c r="N15" s="7" t="e">
        <f>IF(ISBLANK(Overall!#REF!),"",Overall!#REF!)</f>
        <v>#REF!</v>
      </c>
      <c r="O15" s="7" t="e">
        <f>IF(ISBLANK(Overall!#REF!),"",Overall!#REF!)</f>
        <v>#REF!</v>
      </c>
      <c r="P15" s="35" t="str">
        <f>IF(ISBLANK(Overall!M15),"",Overall!M15)</f>
        <v>we provided more level one screenings and covered the overage with local cash.</v>
      </c>
      <c r="Q15" s="7" t="e">
        <f>IF(ISBLANK(Overall!#REF!),"",Overall!#REF!)</f>
        <v>#REF!</v>
      </c>
      <c r="R15" s="7" t="e">
        <f>IF(ISBLANK(Overall!#REF!),"",Overall!#REF!)</f>
        <v>#REF!</v>
      </c>
      <c r="S15" s="7" t="str">
        <f>IF(ISBLANK(Overall!N15),"",Overall!N15)</f>
        <v/>
      </c>
      <c r="T15" s="7" t="str">
        <f>IF(ISBLANK(Overall!O15),"",Overall!O15)</f>
        <v/>
      </c>
      <c r="U15" s="7" t="str">
        <f>IF(ISBLANK(Overall!S15),"",Overall!S15)</f>
        <v/>
      </c>
      <c r="V15" s="35" t="str">
        <f>IF(ISBLANK(Overall!U15),"",Overall!U15)</f>
        <v/>
      </c>
      <c r="W15" s="37" t="str">
        <f>IF(ISBLANK(Overall!V15),"",Overall!V15)</f>
        <v>Multi-year obligation funds</v>
      </c>
      <c r="X15" s="37" t="str">
        <f>IF(ISBLANK(Overall!W15),"",Overall!W15)</f>
        <v>Multi-year obligation funds - we spent all the funds in FY24</v>
      </c>
      <c r="Y15" s="37" t="str">
        <f>IF(ISBLANK(Overall!X15),"",Overall!X15)</f>
        <v>Multi-year obligation funds</v>
      </c>
      <c r="Z15" s="37" t="str">
        <f>IF(ISBLANK(Overall!Y15),"",Overall!Y15)</f>
        <v/>
      </c>
      <c r="AA15" s="37" t="str">
        <f>IF(ISBLANK(Overall!Z15),"",Overall!Z15)</f>
        <v>Multi-year obligation funds</v>
      </c>
      <c r="AB15" s="59" t="str">
        <f>IF(ISBLANK(Overall!AA15),"",Overall!AA15)</f>
        <v/>
      </c>
    </row>
    <row r="16" spans="1:28" x14ac:dyDescent="0.25">
      <c r="AB16" s="21" t="str">
        <f>IF(ISBLANK(Overall!AA16),"",Overall!AA16)</f>
        <v/>
      </c>
    </row>
    <row r="17" spans="1:28" s="1" customFormat="1" ht="315" x14ac:dyDescent="0.25">
      <c r="A17" s="57" t="str">
        <f>Overall!A17</f>
        <v>List of Direct Services provided by ADD</v>
      </c>
      <c r="B17" s="58" t="str">
        <f>IF(ISBLANK(Overall!B17),"",Overall!B17)</f>
        <v>Case Management and Assessment and 
Information and Assistance</v>
      </c>
      <c r="C17" s="58" t="str">
        <f>IF(ISBLANK(Overall!C17),"",Overall!C17)</f>
        <v>Consults to facilities and individuals, complaint investigations, work with resident and family councils, participation in facility surveys and community education</v>
      </c>
      <c r="D17" s="5" t="str">
        <f>IF(ISBLANK(Overall!D17),"",Overall!D17)</f>
        <v/>
      </c>
      <c r="E17" s="5" t="str">
        <f>IF(ISBLANK(Overall!E17),"",Overall!E17)</f>
        <v/>
      </c>
      <c r="F17" s="5"/>
      <c r="G17" s="35" t="str">
        <f>IF(ISBLANK(Overall!H17),"",Overall!H17)</f>
        <v>Information, Assistance, Cash &amp; Counseling, Counseling/support groups, caregiver training, respite, supplemental services.</v>
      </c>
      <c r="H17" s="58" t="str">
        <f>IF(ISBLANK(Overall!I17),"",Overall!I17)</f>
        <v>Consults to facilities and individuals, complaint investigations, work with resident and family councils, participation in facility surveys and community education</v>
      </c>
      <c r="I17" s="35" t="str">
        <f>IF(ISBLANK(Overall!J17),"",Overall!J17)</f>
        <v>Consults to facilities and individuals, complaint investigations, work with resident and family councils, participation in facility surveys and community education</v>
      </c>
      <c r="J17" s="5" t="str">
        <f>IF(ISBLANK(Overall!K17),"",Overall!K17)</f>
        <v/>
      </c>
      <c r="K17" s="5" t="str">
        <f>IF(ISBLANK(Overall!L17),"",Overall!L17)</f>
        <v/>
      </c>
      <c r="L17" s="35" t="e">
        <f>IF(ISBLANK(Overall!#REF!),"",Overall!#REF!)</f>
        <v>#REF!</v>
      </c>
      <c r="M17" s="35" t="e">
        <f>IF(ISBLANK(Overall!#REF!),"",Overall!#REF!)</f>
        <v>#REF!</v>
      </c>
      <c r="N17" s="5" t="e">
        <f>IF(ISBLANK(Overall!#REF!),"",Overall!#REF!)</f>
        <v>#REF!</v>
      </c>
      <c r="O17" s="5" t="e">
        <f>IF(ISBLANK(Overall!#REF!),"",Overall!#REF!)</f>
        <v>#REF!</v>
      </c>
      <c r="P17" s="35" t="str">
        <f>IF(ISBLANK(Overall!M17),"",Overall!M17)</f>
        <v>Level one screening for services and referrals to other organizations</v>
      </c>
      <c r="Q17" s="5" t="e">
        <f>IF(ISBLANK(Overall!#REF!),"",Overall!#REF!)</f>
        <v>#REF!</v>
      </c>
      <c r="R17" s="35" t="e">
        <f>IF(ISBLANK(Overall!#REF!),"",Overall!#REF!)</f>
        <v>#REF!</v>
      </c>
      <c r="S17" s="35" t="str">
        <f>IF(ISBLANK(Overall!N17),"",Overall!N17)</f>
        <v>Consults to facilities and individuals, complaint investigations, work with resident and family councils, participation in facility surveys and community education</v>
      </c>
      <c r="T17" s="35" t="str">
        <f>IF(ISBLANK(Overall!O17),"",Overall!O17)</f>
        <v>Case Management and Assessment</v>
      </c>
      <c r="U17" s="35" t="str">
        <f>IF(ISBLANK(Overall!S17),"",Overall!S17)</f>
        <v>Prescription Assistance, Medicare Part D Open Enrollment, and other benefits counseling.</v>
      </c>
      <c r="V17" s="35" t="str">
        <f>IF(ISBLANK(Overall!U17),"",Overall!U17)</f>
        <v>LIS/MSP Applications, Part D Enrollment Assistance, Trainings, Prevention/Wellness Events</v>
      </c>
      <c r="W17" s="35" t="str">
        <f>IF(ISBLANK(Overall!V17),"",Overall!V17)</f>
        <v>LIS/MSP Applications, Part D Enrollment Assistance, Trainings, Prevention/Wellness Events</v>
      </c>
      <c r="X17" s="35" t="str">
        <f>IF(ISBLANK(Overall!W17),"",Overall!W17)</f>
        <v>LIS/MSP Applications, Part D Enrollment Assistance, Trainings, Prevention/Wellness Events</v>
      </c>
      <c r="Y17" s="35" t="str">
        <f>IF(ISBLANK(Overall!X17),"",Overall!X17)</f>
        <v>LIS/MSP Applications, Part D Enrollment Assistance, Trainings, Prevention/Wellness Events</v>
      </c>
      <c r="Z17" s="35" t="str">
        <f>IF(ISBLANK(Overall!Y17),"",Overall!Y17)</f>
        <v>LIS/MSP Applications, Part D Enrollment Assistance, Trainings, Prevention/Wellness Events</v>
      </c>
      <c r="AA17" s="35" t="str">
        <f>IF(ISBLANK(Overall!Z17),"",Overall!Z17)</f>
        <v>LIS/MSP Applications, Part D Enrollment Assistance, Prevention/Wellness Events</v>
      </c>
      <c r="AB17" s="35" t="str">
        <f>IF(ISBLANK(Overall!AA17),"",Overall!AA17)</f>
        <v>Serve as liaison between Harmony and the Commonwealth, serve as the state administrator for the system, develop, design and execute reports as deemed necessary by DAIL. Provide technical asistance to DAIL staff, and all DAIL sub recipients, sub contractors and others using SAMS.  Assist DAIL and all sub providers with data collection for the National Aging Program Information System (NAPIS) and provide assistance with technical issues with the  NAPIS report.  Provide trainings as requested for DAIL staff and providers on SAMS.  Point of contact for all SAMS upgrades and data integration.</v>
      </c>
    </row>
    <row r="18" spans="1:28" x14ac:dyDescent="0.25">
      <c r="AB18" s="6" t="str">
        <f>IF(ISBLANK(Overall!AA18),"",Overall!AA18)</f>
        <v/>
      </c>
    </row>
    <row r="19" spans="1:28" ht="180" x14ac:dyDescent="0.25">
      <c r="A19" s="153" t="str">
        <f>Overall!A19</f>
        <v>Direct Service Providers/Contractors Contracted by ADD and services provided</v>
      </c>
      <c r="B19" s="35" t="str">
        <f>IF(ISBLANK(Overall!B19),"",Overall!B19)</f>
        <v>Daviess County Senior Center:  advocacy, counseling, 
education, friendly visiting, health promotion, outreach, 
public information, recreation, telephoning, transportation, 
information and assistance, nutrition education</v>
      </c>
      <c r="C19" s="5" t="str">
        <f>IF(ISBLANK(Overall!C19),"",Overall!C19)</f>
        <v/>
      </c>
      <c r="D19" s="35" t="str">
        <f>IF(ISBLANK(Overall!D19),"",Overall!D19)</f>
        <v>Daviess County Senior Center:  Congregate Meal and Nutrition Information</v>
      </c>
      <c r="E19" s="35" t="str">
        <f>IF(ISBLANK(Overall!E19),"",Overall!E19)</f>
        <v>Daviess County Senior Center:  Home Delivered Meal Delivery and Nutrition Information</v>
      </c>
      <c r="F19" s="35" t="str">
        <f>IF(ISBLANK(Overall!G19),"",Overall!G19)</f>
        <v>Daviess County Senior Center:  Walk With Ease,  Bingosize, Drums Alive, Silver Sneakers</v>
      </c>
      <c r="G19" s="5" t="str">
        <f>IF(ISBLANK(Overall!H19),"",Overall!H19)</f>
        <v/>
      </c>
      <c r="H19" s="5" t="str">
        <f>IF(ISBLANK(Overall!I19),"",Overall!I19)</f>
        <v/>
      </c>
      <c r="I19" s="5" t="str">
        <f>IF(ISBLANK(Overall!J19),"",Overall!J19)</f>
        <v/>
      </c>
      <c r="J19" s="5" t="str">
        <f>IF(ISBLANK(Overall!K19),"",Overall!K19)</f>
        <v>Canteen: Meal Caterer</v>
      </c>
      <c r="K19" s="5" t="str">
        <f>IF(ISBLANK(Overall!L19),"",Overall!L19)</f>
        <v>Canteen:  Meal Caterer</v>
      </c>
      <c r="L19" s="35" t="e">
        <f>IF(ISBLANK(Overall!#REF!),"",Overall!#REF!)</f>
        <v>#REF!</v>
      </c>
      <c r="M19" s="35"/>
      <c r="N19" s="5" t="e">
        <f>IF(ISBLANK(Overall!#REF!),"",Overall!#REF!)</f>
        <v>#REF!</v>
      </c>
      <c r="O19" s="5" t="e">
        <f>IF(ISBLANK(Overall!#REF!),"",Overall!#REF!)</f>
        <v>#REF!</v>
      </c>
      <c r="P19" s="5" t="str">
        <f>IF(ISBLANK(Overall!M19),"",Overall!M19)</f>
        <v/>
      </c>
      <c r="Q19" s="35" t="e">
        <f>IF(ISBLANK(Overall!#REF!),"",Overall!#REF!)</f>
        <v>#REF!</v>
      </c>
      <c r="R19" s="5" t="e">
        <f>IF(ISBLANK(Overall!#REF!),"",Overall!#REF!)</f>
        <v>#REF!</v>
      </c>
      <c r="S19" s="5" t="str">
        <f>IF(ISBLANK(Overall!N19),"",Overall!N19)</f>
        <v/>
      </c>
      <c r="T19" s="35" t="str">
        <f>IF(ISBLANK(Overall!O19),"",Overall!O19)</f>
        <v>Comfort Keepers: Homemaker, Personal Care, and Respite</v>
      </c>
      <c r="U19" s="5" t="str">
        <f>IF(ISBLANK(Overall!S19),"",Overall!S19)</f>
        <v/>
      </c>
      <c r="V19" s="5" t="str">
        <f>IF(ISBLANK(Overall!U19),"",Overall!U19)</f>
        <v/>
      </c>
      <c r="W19" s="5" t="str">
        <f>IF(ISBLANK(Overall!V19),"",Overall!V19)</f>
        <v/>
      </c>
      <c r="X19" s="5" t="str">
        <f>IF(ISBLANK(Overall!W19),"",Overall!W19)</f>
        <v/>
      </c>
      <c r="Y19" s="5" t="str">
        <f>IF(ISBLANK(Overall!X19),"",Overall!X19)</f>
        <v/>
      </c>
      <c r="Z19" s="5" t="str">
        <f>IF(ISBLANK(Overall!Y19),"",Overall!Y19)</f>
        <v/>
      </c>
      <c r="AA19" s="5" t="str">
        <f>IF(ISBLANK(Overall!Z19),"",Overall!Z19)</f>
        <v/>
      </c>
      <c r="AB19" s="8" t="str">
        <f>IF(ISBLANK(Overall!AA19),"",Overall!AA19)</f>
        <v/>
      </c>
    </row>
    <row r="20" spans="1:28" s="1" customFormat="1" ht="180" x14ac:dyDescent="0.25">
      <c r="A20" s="153"/>
      <c r="B20" s="35" t="str">
        <f>IF(ISBLANK(Overall!B20),"",Overall!B20)</f>
        <v>Hancock County Senior Center:  advocacy, counseling, 
education, friendly visiting, health promotion, outreach, 
public information, recreation, telephoning, transportation, 
information and assistance, nutrition education</v>
      </c>
      <c r="C20" s="5" t="str">
        <f>IF(ISBLANK(Overall!C20),"",Overall!C20)</f>
        <v/>
      </c>
      <c r="D20" s="35" t="str">
        <f>IF(ISBLANK(Overall!D20),"",Overall!D20)</f>
        <v>Hancock County Senior Center:  Congregate Meal and Nutrition Information</v>
      </c>
      <c r="E20" s="35" t="str">
        <f>IF(ISBLANK(Overall!E20),"",Overall!E20)</f>
        <v>Hancock County Senior Center:  Home Delivered Meal Delivery and Nutrition Information</v>
      </c>
      <c r="F20" s="35" t="str">
        <f>IF(ISBLANK(Overall!G20),"",Overall!G20)</f>
        <v>Hancock County Senior Center:  Walk With Ease,  Bingosize, Drums Alive</v>
      </c>
      <c r="G20" s="5" t="str">
        <f>IF(ISBLANK(Overall!H20),"",Overall!H20)</f>
        <v/>
      </c>
      <c r="H20" s="5" t="str">
        <f>IF(ISBLANK(Overall!I20),"",Overall!I20)</f>
        <v/>
      </c>
      <c r="I20" s="5" t="str">
        <f>IF(ISBLANK(Overall!J20),"",Overall!J20)</f>
        <v/>
      </c>
      <c r="J20" s="5" t="str">
        <f>IF(ISBLANK(Overall!K20),"",Overall!K20)</f>
        <v/>
      </c>
      <c r="K20" s="5" t="str">
        <f>IF(ISBLANK(Overall!L20),"",Overall!L20)</f>
        <v/>
      </c>
      <c r="L20" s="35" t="e">
        <f>IF(ISBLANK(Overall!#REF!),"",Overall!#REF!)</f>
        <v>#REF!</v>
      </c>
      <c r="M20" s="35"/>
      <c r="N20" s="5" t="e">
        <f>IF(ISBLANK(Overall!#REF!),"",Overall!#REF!)</f>
        <v>#REF!</v>
      </c>
      <c r="O20" s="5" t="e">
        <f>IF(ISBLANK(Overall!#REF!),"",Overall!#REF!)</f>
        <v>#REF!</v>
      </c>
      <c r="P20" s="5" t="str">
        <f>IF(ISBLANK(Overall!M20),"",Overall!M20)</f>
        <v/>
      </c>
      <c r="Q20" s="35" t="e">
        <f>IF(ISBLANK(Overall!#REF!),"",Overall!#REF!)</f>
        <v>#REF!</v>
      </c>
      <c r="R20" s="5" t="e">
        <f>IF(ISBLANK(Overall!#REF!),"",Overall!#REF!)</f>
        <v>#REF!</v>
      </c>
      <c r="S20" s="5" t="str">
        <f>IF(ISBLANK(Overall!N20),"",Overall!N20)</f>
        <v/>
      </c>
      <c r="T20" s="35" t="str">
        <f>IF(ISBLANK(Overall!O20),"",Overall!O20)</f>
        <v/>
      </c>
      <c r="U20" s="5" t="str">
        <f>IF(ISBLANK(Overall!S20),"",Overall!S20)</f>
        <v/>
      </c>
      <c r="V20" s="5" t="str">
        <f>IF(ISBLANK(Overall!U20),"",Overall!U20)</f>
        <v/>
      </c>
      <c r="W20" s="5" t="str">
        <f>IF(ISBLANK(Overall!V20),"",Overall!V20)</f>
        <v/>
      </c>
      <c r="X20" s="5" t="str">
        <f>IF(ISBLANK(Overall!W20),"",Overall!W20)</f>
        <v/>
      </c>
      <c r="Y20" s="5" t="str">
        <f>IF(ISBLANK(Overall!X20),"",Overall!X20)</f>
        <v/>
      </c>
      <c r="Z20" s="5" t="str">
        <f>IF(ISBLANK(Overall!Y20),"",Overall!Y20)</f>
        <v/>
      </c>
      <c r="AA20" s="5" t="str">
        <f>IF(ISBLANK(Overall!Z20),"",Overall!Z20)</f>
        <v/>
      </c>
      <c r="AB20" s="6" t="str">
        <f>IF(ISBLANK(Overall!AA20),"",Overall!AA20)</f>
        <v/>
      </c>
    </row>
    <row r="21" spans="1:28" s="1" customFormat="1" ht="180" x14ac:dyDescent="0.25">
      <c r="A21" s="153"/>
      <c r="B21" s="35" t="str">
        <f>IF(ISBLANK(Overall!B21),"",Overall!B21)</f>
        <v>Henderson County Senior Center:  advocacy, counseling, 
education, friendly visiting, health promotion, outreach, 
public information, recreation, telephoning, transportation,
 information and assistance, nutrition education</v>
      </c>
      <c r="C21" s="5" t="str">
        <f>IF(ISBLANK(Overall!C21),"",Overall!C21)</f>
        <v/>
      </c>
      <c r="D21" s="35" t="str">
        <f>IF(ISBLANK(Overall!D21),"",Overall!D21)</f>
        <v>Henderson County Senior Center:  Congregate Meal and Nutrition Information</v>
      </c>
      <c r="E21" s="35" t="str">
        <f>IF(ISBLANK(Overall!E21),"",Overall!E21)</f>
        <v>Henderson County Senior Center:  Home Delivered Meal Delivery and Nutrition Information</v>
      </c>
      <c r="F21" s="35" t="str">
        <f>IF(ISBLANK(Overall!G21),"",Overall!G21)</f>
        <v>Henderson County Senior Center:  Walk With Ease,  Bingosize, Drums Alive, Matter of Balance, Silver Sneakers</v>
      </c>
      <c r="G21" s="5" t="str">
        <f>IF(ISBLANK(Overall!H21),"",Overall!H21)</f>
        <v/>
      </c>
      <c r="H21" s="5" t="str">
        <f>IF(ISBLANK(Overall!I21),"",Overall!I21)</f>
        <v/>
      </c>
      <c r="I21" s="5" t="str">
        <f>IF(ISBLANK(Overall!J21),"",Overall!J21)</f>
        <v/>
      </c>
      <c r="J21" s="5" t="str">
        <f>IF(ISBLANK(Overall!K21),"",Overall!K21)</f>
        <v/>
      </c>
      <c r="K21" s="5" t="str">
        <f>IF(ISBLANK(Overall!L21),"",Overall!L21)</f>
        <v/>
      </c>
      <c r="L21" s="35" t="e">
        <f>IF(ISBLANK(Overall!#REF!),"",Overall!#REF!)</f>
        <v>#REF!</v>
      </c>
      <c r="M21" s="35"/>
      <c r="N21" s="5" t="e">
        <f>IF(ISBLANK(Overall!#REF!),"",Overall!#REF!)</f>
        <v>#REF!</v>
      </c>
      <c r="O21" s="5" t="e">
        <f>IF(ISBLANK(Overall!#REF!),"",Overall!#REF!)</f>
        <v>#REF!</v>
      </c>
      <c r="P21" s="5" t="str">
        <f>IF(ISBLANK(Overall!M21),"",Overall!M21)</f>
        <v/>
      </c>
      <c r="Q21" s="35" t="e">
        <f>IF(ISBLANK(Overall!#REF!),"",Overall!#REF!)</f>
        <v>#REF!</v>
      </c>
      <c r="R21" s="5" t="e">
        <f>IF(ISBLANK(Overall!#REF!),"",Overall!#REF!)</f>
        <v>#REF!</v>
      </c>
      <c r="S21" s="5" t="str">
        <f>IF(ISBLANK(Overall!N21),"",Overall!N21)</f>
        <v/>
      </c>
      <c r="T21" s="35" t="str">
        <f>IF(ISBLANK(Overall!O21),"",Overall!O21)</f>
        <v/>
      </c>
      <c r="U21" s="5" t="str">
        <f>IF(ISBLANK(Overall!S21),"",Overall!S21)</f>
        <v/>
      </c>
      <c r="V21" s="5" t="str">
        <f>IF(ISBLANK(Overall!U21),"",Overall!U21)</f>
        <v/>
      </c>
      <c r="W21" s="5" t="str">
        <f>IF(ISBLANK(Overall!V21),"",Overall!V21)</f>
        <v/>
      </c>
      <c r="X21" s="5" t="str">
        <f>IF(ISBLANK(Overall!W21),"",Overall!W21)</f>
        <v/>
      </c>
      <c r="Y21" s="5" t="str">
        <f>IF(ISBLANK(Overall!X21),"",Overall!X21)</f>
        <v/>
      </c>
      <c r="Z21" s="5" t="str">
        <f>IF(ISBLANK(Overall!Y21),"",Overall!Y21)</f>
        <v/>
      </c>
      <c r="AA21" s="5" t="str">
        <f>IF(ISBLANK(Overall!Z21),"",Overall!Z21)</f>
        <v/>
      </c>
      <c r="AB21" s="8" t="str">
        <f>IF(ISBLANK(Overall!AA21),"",Overall!AA21)</f>
        <v/>
      </c>
    </row>
    <row r="22" spans="1:28" s="1" customFormat="1" ht="180" x14ac:dyDescent="0.25">
      <c r="A22" s="153"/>
      <c r="B22" s="35" t="str">
        <f>IF(ISBLANK(Overall!B22),"",Overall!B22)</f>
        <v>McLean County Senior Center:  advocacy, counseling, 
education, friendly visiting, health promotion, outreach, 
public information, recreation, telephoning, transportation, 
information and assistance, nutrition education</v>
      </c>
      <c r="C22" s="5" t="str">
        <f>IF(ISBLANK(Overall!C22),"",Overall!C22)</f>
        <v/>
      </c>
      <c r="D22" s="35" t="str">
        <f>IF(ISBLANK(Overall!D22),"",Overall!D22)</f>
        <v>McLean County Senior Center:  Congregate Meal and Nutrition Information</v>
      </c>
      <c r="E22" s="35" t="str">
        <f>IF(ISBLANK(Overall!E22),"",Overall!E22)</f>
        <v>McLean County Senior Center:  Home Delivered Meal Delivery and Nutrition Information</v>
      </c>
      <c r="F22" s="35" t="str">
        <f>IF(ISBLANK(Overall!G22),"",Overall!G22)</f>
        <v>McLean County Senior Center:  Walk With Ease, CDSMP, Bingosize, DSMP, Matter of Balance,</v>
      </c>
      <c r="G22" s="5" t="str">
        <f>IF(ISBLANK(Overall!H22),"",Overall!H22)</f>
        <v/>
      </c>
      <c r="H22" s="5" t="str">
        <f>IF(ISBLANK(Overall!I22),"",Overall!I22)</f>
        <v/>
      </c>
      <c r="I22" s="5" t="str">
        <f>IF(ISBLANK(Overall!J22),"",Overall!J22)</f>
        <v/>
      </c>
      <c r="J22" s="5" t="str">
        <f>IF(ISBLANK(Overall!K22),"",Overall!K22)</f>
        <v/>
      </c>
      <c r="K22" s="5" t="str">
        <f>IF(ISBLANK(Overall!L22),"",Overall!L22)</f>
        <v/>
      </c>
      <c r="L22" s="35" t="e">
        <f>IF(ISBLANK(Overall!#REF!),"",Overall!#REF!)</f>
        <v>#REF!</v>
      </c>
      <c r="M22" s="35"/>
      <c r="N22" s="5" t="e">
        <f>IF(ISBLANK(Overall!#REF!),"",Overall!#REF!)</f>
        <v>#REF!</v>
      </c>
      <c r="O22" s="5" t="e">
        <f>IF(ISBLANK(Overall!#REF!),"",Overall!#REF!)</f>
        <v>#REF!</v>
      </c>
      <c r="P22" s="5" t="str">
        <f>IF(ISBLANK(Overall!M22),"",Overall!M22)</f>
        <v/>
      </c>
      <c r="Q22" s="35" t="e">
        <f>IF(ISBLANK(Overall!#REF!),"",Overall!#REF!)</f>
        <v>#REF!</v>
      </c>
      <c r="R22" s="5" t="e">
        <f>IF(ISBLANK(Overall!#REF!),"",Overall!#REF!)</f>
        <v>#REF!</v>
      </c>
      <c r="S22" s="5" t="str">
        <f>IF(ISBLANK(Overall!N22),"",Overall!N22)</f>
        <v/>
      </c>
      <c r="T22" s="35" t="str">
        <f>IF(ISBLANK(Overall!O22),"",Overall!O22)</f>
        <v/>
      </c>
      <c r="U22" s="5" t="str">
        <f>IF(ISBLANK(Overall!S22),"",Overall!S22)</f>
        <v/>
      </c>
      <c r="V22" s="5" t="str">
        <f>IF(ISBLANK(Overall!U22),"",Overall!U22)</f>
        <v/>
      </c>
      <c r="W22" s="5" t="str">
        <f>IF(ISBLANK(Overall!V22),"",Overall!V22)</f>
        <v/>
      </c>
      <c r="X22" s="5" t="str">
        <f>IF(ISBLANK(Overall!W22),"",Overall!W22)</f>
        <v/>
      </c>
      <c r="Y22" s="5" t="str">
        <f>IF(ISBLANK(Overall!X22),"",Overall!X22)</f>
        <v/>
      </c>
      <c r="Z22" s="5" t="str">
        <f>IF(ISBLANK(Overall!Y22),"",Overall!Y22)</f>
        <v/>
      </c>
      <c r="AA22" s="5" t="str">
        <f>IF(ISBLANK(Overall!Z22),"",Overall!Z22)</f>
        <v/>
      </c>
      <c r="AB22" s="6" t="str">
        <f>IF(ISBLANK(Overall!AA22),"",Overall!AA22)</f>
        <v/>
      </c>
    </row>
    <row r="23" spans="1:28" s="1" customFormat="1" ht="165" x14ac:dyDescent="0.25">
      <c r="A23" s="153"/>
      <c r="B23" s="35" t="str">
        <f>IF(ISBLANK(Overall!B23),"",Overall!B23)</f>
        <v>Ohio County Senior Center:  advocacy, counseling, 
education, friendly visiting, health promotion, outreach, 
public information, recreation, telephoning, transportation, 
information and assistance, nutrition education</v>
      </c>
      <c r="C23" s="5" t="str">
        <f>IF(ISBLANK(Overall!C23),"",Overall!C23)</f>
        <v/>
      </c>
      <c r="D23" s="35" t="str">
        <f>IF(ISBLANK(Overall!D23),"",Overall!D23)</f>
        <v>Ohio County Senior Center:  Congregate Meal and Nutrition Information</v>
      </c>
      <c r="E23" s="35" t="str">
        <f>IF(ISBLANK(Overall!E23),"",Overall!E23)</f>
        <v>Ohio County Senior Center:  Home Delivered Meal Delivery and Nutrition Information</v>
      </c>
      <c r="F23" s="35" t="str">
        <f>IF(ISBLANK(Overall!G23),"",Overall!G23)</f>
        <v xml:space="preserve">Ohio County Senior Center:  Walk With Ease, Bingosize, Drums Alive </v>
      </c>
      <c r="G23" s="5" t="str">
        <f>IF(ISBLANK(Overall!H23),"",Overall!H23)</f>
        <v/>
      </c>
      <c r="H23" s="5" t="str">
        <f>IF(ISBLANK(Overall!I23),"",Overall!I23)</f>
        <v/>
      </c>
      <c r="I23" s="5" t="str">
        <f>IF(ISBLANK(Overall!J23),"",Overall!J23)</f>
        <v/>
      </c>
      <c r="J23" s="5" t="str">
        <f>IF(ISBLANK(Overall!K23),"",Overall!K23)</f>
        <v/>
      </c>
      <c r="K23" s="5" t="str">
        <f>IF(ISBLANK(Overall!L23),"",Overall!L23)</f>
        <v/>
      </c>
      <c r="L23" s="35" t="e">
        <f>IF(ISBLANK(Overall!#REF!),"",Overall!#REF!)</f>
        <v>#REF!</v>
      </c>
      <c r="M23" s="35"/>
      <c r="N23" s="5" t="e">
        <f>IF(ISBLANK(Overall!#REF!),"",Overall!#REF!)</f>
        <v>#REF!</v>
      </c>
      <c r="O23" s="5" t="e">
        <f>IF(ISBLANK(Overall!#REF!),"",Overall!#REF!)</f>
        <v>#REF!</v>
      </c>
      <c r="P23" s="5" t="str">
        <f>IF(ISBLANK(Overall!M23),"",Overall!M23)</f>
        <v/>
      </c>
      <c r="Q23" s="35" t="e">
        <f>IF(ISBLANK(Overall!#REF!),"",Overall!#REF!)</f>
        <v>#REF!</v>
      </c>
      <c r="R23" s="5" t="e">
        <f>IF(ISBLANK(Overall!#REF!),"",Overall!#REF!)</f>
        <v>#REF!</v>
      </c>
      <c r="S23" s="5" t="str">
        <f>IF(ISBLANK(Overall!N23),"",Overall!N23)</f>
        <v/>
      </c>
      <c r="T23" s="35" t="str">
        <f>IF(ISBLANK(Overall!O23),"",Overall!O23)</f>
        <v/>
      </c>
      <c r="U23" s="5" t="str">
        <f>IF(ISBLANK(Overall!S23),"",Overall!S23)</f>
        <v/>
      </c>
      <c r="V23" s="5" t="str">
        <f>IF(ISBLANK(Overall!U23),"",Overall!U23)</f>
        <v/>
      </c>
      <c r="W23" s="5" t="str">
        <f>IF(ISBLANK(Overall!V23),"",Overall!V23)</f>
        <v/>
      </c>
      <c r="X23" s="5" t="str">
        <f>IF(ISBLANK(Overall!W23),"",Overall!W23)</f>
        <v/>
      </c>
      <c r="Y23" s="5" t="str">
        <f>IF(ISBLANK(Overall!X23),"",Overall!X23)</f>
        <v/>
      </c>
      <c r="Z23" s="5" t="str">
        <f>IF(ISBLANK(Overall!Y23),"",Overall!Y23)</f>
        <v/>
      </c>
      <c r="AA23" s="5" t="str">
        <f>IF(ISBLANK(Overall!Z23),"",Overall!Z23)</f>
        <v/>
      </c>
      <c r="AB23" s="8" t="str">
        <f>IF(ISBLANK(Overall!AA23),"",Overall!AA23)</f>
        <v/>
      </c>
    </row>
    <row r="24" spans="1:28" s="1" customFormat="1" ht="180" x14ac:dyDescent="0.25">
      <c r="A24" s="9"/>
      <c r="B24" s="35" t="str">
        <f>IF(ISBLANK(Overall!B24),"",Overall!B24)</f>
        <v>Union  County Senior Center:  advocacy, counseling, 
education, friendly visiting, health promotion, outreach, 
public information, recreation, telephoning, transportation, 
information and assistance, nutrition education</v>
      </c>
      <c r="D24" s="35" t="str">
        <f>IF(ISBLANK(Overall!D24),"",Overall!D24)</f>
        <v>Union County Senior Center:  Congregate Meal and Nutrition Information</v>
      </c>
      <c r="E24" s="35" t="str">
        <f>IF(ISBLANK(Overall!E24),"",Overall!E24)</f>
        <v>Union County Senior Center:  Home Delivered Meal Delivery and Nutrition Information</v>
      </c>
      <c r="F24" s="35" t="str">
        <f>IF(ISBLANK(Overall!G24),"",Overall!G24)</f>
        <v>Union County Senior Center:  Walk With Ease,  Bingosize, Drums Alive</v>
      </c>
      <c r="L24" s="35" t="e">
        <f>IF(ISBLANK(Overall!#REF!),"",Overall!#REF!)</f>
        <v>#REF!</v>
      </c>
      <c r="M24" s="40"/>
      <c r="Q24" s="5" t="e">
        <f>IF(ISBLANK(Overall!#REF!),"",Overall!#REF!)</f>
        <v>#REF!</v>
      </c>
      <c r="T24" s="35" t="str">
        <f>IF(ISBLANK(Overall!O24),"",Overall!O24)</f>
        <v/>
      </c>
      <c r="AB24" s="6" t="str">
        <f>IF(ISBLANK(Overall!AA24),"",Overall!AA24)</f>
        <v/>
      </c>
    </row>
    <row r="25" spans="1:28" s="1" customFormat="1" ht="180" x14ac:dyDescent="0.25">
      <c r="A25" s="9"/>
      <c r="B25" s="35" t="str">
        <f>IF(ISBLANK(Overall!B25),"",Overall!B25)</f>
        <v>Webster County Senior Center:  advocacy, counseling, 
education, friendly visiting, health promotion, outreach,
 public information, recreation, telephoning, transportation, 
information and assistance, nutrition education</v>
      </c>
      <c r="D25" s="35" t="str">
        <f>IF(ISBLANK(Overall!D25),"",Overall!D25)</f>
        <v>Webster County Senior Center:  Congregate Meal and Nutrition Information</v>
      </c>
      <c r="E25" s="35" t="str">
        <f>IF(ISBLANK(Overall!E25),"",Overall!E25)</f>
        <v>Webster County Senior Center:  Home Delivered Meal Delivery and Nutrition Information</v>
      </c>
      <c r="F25" s="35" t="str">
        <f>IF(ISBLANK(Overall!G25),"",Overall!G25)</f>
        <v>Webster County Senior Center:  Walk With Ease,  Bingosize, Drums Alive</v>
      </c>
      <c r="L25" s="35" t="e">
        <f>IF(ISBLANK(Overall!#REF!),"",Overall!#REF!)</f>
        <v>#REF!</v>
      </c>
      <c r="M25" s="40"/>
      <c r="Q25" s="5" t="e">
        <f>IF(ISBLANK(Overall!#REF!),"",Overall!#REF!)</f>
        <v>#REF!</v>
      </c>
      <c r="T25" s="35" t="str">
        <f>IF(ISBLANK(Overall!O25),"",Overall!O25)</f>
        <v/>
      </c>
    </row>
    <row r="26" spans="1:28" x14ac:dyDescent="0.25">
      <c r="A26" s="9"/>
    </row>
    <row r="27" spans="1:28" x14ac:dyDescent="0.25">
      <c r="A27" s="5" t="str">
        <f>Overall!A63</f>
        <v>Eligible Persons</v>
      </c>
      <c r="B27" s="7">
        <f>IF(ISBLANK(Overall!B63),"",Overall!B63)</f>
        <v>2552</v>
      </c>
      <c r="C27" s="7">
        <f>IF(ISBLANK(Overall!C63),"",Overall!C63)</f>
        <v>86</v>
      </c>
      <c r="D27" s="7">
        <f>IF(ISBLANK(Overall!D63),"",Overall!D63)</f>
        <v>1421</v>
      </c>
      <c r="E27" s="7">
        <f>IF(ISBLANK(Overall!E63),"",Overall!E63)</f>
        <v>443</v>
      </c>
      <c r="F27" s="7">
        <f>IF(ISBLANK(Overall!G63),"",Overall!G63)</f>
        <v>239</v>
      </c>
      <c r="G27" s="7">
        <f>IF(ISBLANK(Overall!H63),"",Overall!H63)</f>
        <v>71</v>
      </c>
      <c r="H27" s="7">
        <f>IF(ISBLANK(Overall!I63),"",Overall!I63)</f>
        <v>6</v>
      </c>
      <c r="I27" s="7">
        <f>IF(ISBLANK(Overall!J63),"",Overall!J63)</f>
        <v>16</v>
      </c>
      <c r="J27" s="7" t="str">
        <f>IF(ISBLANK(Overall!K63),"",Overall!K63)</f>
        <v>n/a</v>
      </c>
      <c r="K27" s="7" t="str">
        <f>IF(ISBLANK(Overall!L63),"",Overall!L63)</f>
        <v>n/a</v>
      </c>
      <c r="L27" s="7" t="e">
        <f>IF(ISBLANK(Overall!#REF!),"",Overall!#REF!)</f>
        <v>#REF!</v>
      </c>
      <c r="M27" s="7" t="e">
        <f>IF(ISBLANK(Overall!#REF!),"",Overall!#REF!)</f>
        <v>#REF!</v>
      </c>
      <c r="N27" s="7" t="e">
        <f>IF(ISBLANK(Overall!#REF!),"",Overall!#REF!)</f>
        <v>#REF!</v>
      </c>
      <c r="O27" s="7" t="e">
        <f>IF(ISBLANK(Overall!#REF!),"",Overall!#REF!)</f>
        <v>#REF!</v>
      </c>
      <c r="P27" s="7">
        <f>IF(ISBLANK(Overall!M63),"",Overall!M63)</f>
        <v>0</v>
      </c>
      <c r="Q27" s="7" t="e">
        <f>IF(ISBLANK(Overall!#REF!),"",Overall!#REF!)</f>
        <v>#REF!</v>
      </c>
      <c r="R27" s="7" t="e">
        <f>IF(ISBLANK(Overall!#REF!),"",Overall!#REF!)</f>
        <v>#REF!</v>
      </c>
      <c r="S27" s="7">
        <f>IF(ISBLANK(Overall!N63),"",Overall!N63)</f>
        <v>179</v>
      </c>
      <c r="T27" s="7">
        <f>IF(ISBLANK(Overall!O63),"",Overall!O63)</f>
        <v>184</v>
      </c>
      <c r="U27" s="7">
        <f>IF(ISBLANK(Overall!S63),"",Overall!S63)</f>
        <v>1081</v>
      </c>
      <c r="V27" s="7">
        <f>IF(ISBLANK(Overall!U63),"",Overall!U63)</f>
        <v>8</v>
      </c>
      <c r="W27" s="7">
        <f>IF(ISBLANK(Overall!V63),"",Overall!V63)</f>
        <v>8</v>
      </c>
      <c r="X27" s="7">
        <f>IF(ISBLANK(Overall!W63),"",Overall!W63)</f>
        <v>12</v>
      </c>
      <c r="Y27" s="7">
        <f>IF(ISBLANK(Overall!X63),"",Overall!X63)</f>
        <v>169</v>
      </c>
      <c r="Z27" s="7">
        <f>IF(ISBLANK(Overall!Y63),"",Overall!Y63)</f>
        <v>4</v>
      </c>
      <c r="AA27" s="7">
        <f>IF(ISBLANK(Overall!Z63),"",Overall!Z63)</f>
        <v>75</v>
      </c>
      <c r="AB27" s="7" t="str">
        <f>IF(ISBLANK(Overall!AA63),"",Overall!AA63)</f>
        <v>N/A</v>
      </c>
    </row>
    <row r="28" spans="1:28" x14ac:dyDescent="0.25">
      <c r="A28" s="5" t="str">
        <f>Overall!A64</f>
        <v># Persons Served</v>
      </c>
      <c r="B28" s="7">
        <f>IF(ISBLANK(Overall!B64),"",Overall!B64)</f>
        <v>2552</v>
      </c>
      <c r="C28" s="7">
        <f>IF(ISBLANK(Overall!C64),"",Overall!C64)</f>
        <v>86</v>
      </c>
      <c r="D28" s="7">
        <f>IF(ISBLANK(Overall!D64),"",Overall!D64)</f>
        <v>1421</v>
      </c>
      <c r="E28" s="7">
        <f>IF(ISBLANK(Overall!E64),"",Overall!E64)</f>
        <v>443</v>
      </c>
      <c r="F28" s="7">
        <f>IF(ISBLANK(Overall!G64),"",Overall!G64)</f>
        <v>239</v>
      </c>
      <c r="G28" s="7">
        <f>IF(ISBLANK(Overall!H64),"",Overall!H64)</f>
        <v>71</v>
      </c>
      <c r="H28" s="7">
        <f>IF(ISBLANK(Overall!I64),"",Overall!I64)</f>
        <v>6</v>
      </c>
      <c r="I28" s="7">
        <f>IF(ISBLANK(Overall!J64),"",Overall!J64)</f>
        <v>16</v>
      </c>
      <c r="J28" s="7" t="str">
        <f>IF(ISBLANK(Overall!K64),"",Overall!K64)</f>
        <v>n/a</v>
      </c>
      <c r="K28" s="7" t="str">
        <f>IF(ISBLANK(Overall!L64),"",Overall!L64)</f>
        <v>n/a</v>
      </c>
      <c r="L28" s="7" t="e">
        <f>IF(ISBLANK(Overall!#REF!),"",Overall!#REF!)</f>
        <v>#REF!</v>
      </c>
      <c r="M28" s="7" t="e">
        <f>IF(ISBLANK(Overall!#REF!),"",Overall!#REF!)</f>
        <v>#REF!</v>
      </c>
      <c r="N28" s="7" t="e">
        <f>IF(ISBLANK(Overall!#REF!),"",Overall!#REF!)</f>
        <v>#REF!</v>
      </c>
      <c r="O28" s="7" t="e">
        <f>IF(ISBLANK(Overall!#REF!),"",Overall!#REF!)</f>
        <v>#REF!</v>
      </c>
      <c r="P28" s="7">
        <f>IF(ISBLANK(Overall!M64),"",Overall!M64)</f>
        <v>1535</v>
      </c>
      <c r="Q28" s="7" t="e">
        <f>IF(ISBLANK(Overall!#REF!),"",Overall!#REF!)</f>
        <v>#REF!</v>
      </c>
      <c r="R28" s="7" t="e">
        <f>IF(ISBLANK(Overall!#REF!),"",Overall!#REF!)</f>
        <v>#REF!</v>
      </c>
      <c r="S28" s="7">
        <f>IF(ISBLANK(Overall!N64),"",Overall!N64)</f>
        <v>179</v>
      </c>
      <c r="T28" s="7">
        <f>IF(ISBLANK(Overall!O64),"",Overall!O64)</f>
        <v>184</v>
      </c>
      <c r="U28" s="7">
        <f>IF(ISBLANK(Overall!S64),"",Overall!S64)</f>
        <v>1081</v>
      </c>
      <c r="V28" s="7">
        <f>IF(ISBLANK(Overall!U64),"",Overall!U64)</f>
        <v>8</v>
      </c>
      <c r="W28" s="7">
        <f>IF(ISBLANK(Overall!V64),"",Overall!V64)</f>
        <v>8</v>
      </c>
      <c r="X28" s="7">
        <f>IF(ISBLANK(Overall!W64),"",Overall!W64)</f>
        <v>12</v>
      </c>
      <c r="Y28" s="7">
        <f>IF(ISBLANK(Overall!X64),"",Overall!X64)</f>
        <v>169</v>
      </c>
      <c r="Z28" s="7">
        <f>IF(ISBLANK(Overall!Y64),"",Overall!Y64)</f>
        <v>4</v>
      </c>
      <c r="AA28" s="7">
        <f>IF(ISBLANK(Overall!Z64),"",Overall!Z64)</f>
        <v>75</v>
      </c>
      <c r="AB28" s="7" t="str">
        <f>IF(ISBLANK(Overall!AA64),"",Overall!AA64)</f>
        <v>N/A</v>
      </c>
    </row>
    <row r="29" spans="1:28" x14ac:dyDescent="0.25">
      <c r="A29" s="5" t="str">
        <f>Overall!A65</f>
        <v># People on Waiting List</v>
      </c>
      <c r="B29" s="7">
        <f>IF(ISBLANK(Overall!B65),"",Overall!B65)</f>
        <v>0</v>
      </c>
      <c r="C29" s="7">
        <f>IF(ISBLANK(Overall!C65),"",Overall!C65)</f>
        <v>0</v>
      </c>
      <c r="D29" s="7">
        <f>IF(ISBLANK(Overall!D65),"",Overall!D65)</f>
        <v>0</v>
      </c>
      <c r="E29" s="7">
        <f>IF(ISBLANK(Overall!E65),"",Overall!E65)</f>
        <v>70</v>
      </c>
      <c r="F29" s="7">
        <f>IF(ISBLANK(Overall!G65),"",Overall!G65)</f>
        <v>0</v>
      </c>
      <c r="G29" s="7" t="str">
        <f>IF(ISBLANK(Overall!H65),"",Overall!H65)</f>
        <v/>
      </c>
      <c r="H29" s="7" t="str">
        <f>IF(ISBLANK(Overall!I65),"",Overall!I65)</f>
        <v>N/a</v>
      </c>
      <c r="I29" s="7" t="str">
        <f>IF(ISBLANK(Overall!J65),"",Overall!J65)</f>
        <v>N/a</v>
      </c>
      <c r="J29" s="7" t="str">
        <f>IF(ISBLANK(Overall!K65),"",Overall!K65)</f>
        <v>n/a</v>
      </c>
      <c r="K29" s="7" t="str">
        <f>IF(ISBLANK(Overall!L65),"",Overall!L65)</f>
        <v>n/a</v>
      </c>
      <c r="L29" s="7" t="e">
        <f>IF(ISBLANK(Overall!#REF!),"",Overall!#REF!)</f>
        <v>#REF!</v>
      </c>
      <c r="M29" s="7" t="e">
        <f>IF(ISBLANK(Overall!#REF!),"",Overall!#REF!)</f>
        <v>#REF!</v>
      </c>
      <c r="N29" s="7" t="e">
        <f>IF(ISBLANK(Overall!#REF!),"",Overall!#REF!)</f>
        <v>#REF!</v>
      </c>
      <c r="O29" s="7" t="e">
        <f>IF(ISBLANK(Overall!#REF!),"",Overall!#REF!)</f>
        <v>#REF!</v>
      </c>
      <c r="P29" s="7">
        <f>IF(ISBLANK(Overall!M65),"",Overall!M65)</f>
        <v>0</v>
      </c>
      <c r="Q29" s="7" t="e">
        <f>IF(ISBLANK(Overall!#REF!),"",Overall!#REF!)</f>
        <v>#REF!</v>
      </c>
      <c r="R29" s="7" t="e">
        <f>IF(ISBLANK(Overall!#REF!),"",Overall!#REF!)</f>
        <v>#REF!</v>
      </c>
      <c r="S29" s="7" t="str">
        <f>IF(ISBLANK(Overall!N65),"",Overall!N65)</f>
        <v>n/a</v>
      </c>
      <c r="T29" s="7" t="str">
        <f>IF(ISBLANK(Overall!O65),"",Overall!O65)</f>
        <v/>
      </c>
      <c r="U29" s="7" t="str">
        <f>IF(ISBLANK(Overall!S65),"",Overall!S65)</f>
        <v>n/a</v>
      </c>
      <c r="V29" s="7" t="str">
        <f>IF(ISBLANK(Overall!U65),"",Overall!U65)</f>
        <v>n/a</v>
      </c>
      <c r="W29" s="7" t="str">
        <f>IF(ISBLANK(Overall!V65),"",Overall!V65)</f>
        <v>n/a</v>
      </c>
      <c r="X29" s="7" t="str">
        <f>IF(ISBLANK(Overall!W65),"",Overall!W65)</f>
        <v xml:space="preserve">n/a  </v>
      </c>
      <c r="Y29" s="7" t="str">
        <f>IF(ISBLANK(Overall!X65),"",Overall!X65)</f>
        <v>n/a</v>
      </c>
      <c r="Z29" s="7" t="str">
        <f>IF(ISBLANK(Overall!Y65),"",Overall!Y65)</f>
        <v xml:space="preserve">n/a </v>
      </c>
      <c r="AA29" s="7" t="str">
        <f>IF(ISBLANK(Overall!Z65),"",Overall!Z65)</f>
        <v/>
      </c>
      <c r="AB29" s="7" t="str">
        <f>IF(ISBLANK(Overall!AA65),"",Overall!AA65)</f>
        <v>N/A</v>
      </c>
    </row>
    <row r="31" spans="1:28" s="1" customFormat="1" x14ac:dyDescent="0.25">
      <c r="A31" s="5" t="str">
        <f>Overall!A67</f>
        <v>Performance Measures</v>
      </c>
      <c r="B31" s="5" t="str">
        <f>IF(ISBLANK(Overall!B67),"",Overall!B67)</f>
        <v>as listed in MOA</v>
      </c>
      <c r="C31" s="5" t="str">
        <f>IF(ISBLANK(Overall!C67),"",Overall!C67)</f>
        <v>as listed in MOA</v>
      </c>
      <c r="D31" s="5" t="str">
        <f>IF(ISBLANK(Overall!D67),"",Overall!D67)</f>
        <v>as listed in MOA</v>
      </c>
      <c r="E31" s="5" t="str">
        <f>IF(ISBLANK(Overall!E67),"",Overall!E67)</f>
        <v>as listed in MOA</v>
      </c>
      <c r="F31" s="5" t="str">
        <f>IF(ISBLANK(Overall!G67),"",Overall!G67)</f>
        <v>as listed in MOA</v>
      </c>
      <c r="G31" s="5" t="str">
        <f>IF(ISBLANK(Overall!H67),"",Overall!H67)</f>
        <v>as listed in MOA</v>
      </c>
      <c r="H31" s="5" t="str">
        <f>IF(ISBLANK(Overall!I67),"",Overall!I67)</f>
        <v>as listed in MOA</v>
      </c>
      <c r="I31" s="5" t="str">
        <f>IF(ISBLANK(Overall!J67),"",Overall!J67)</f>
        <v>as listed in MOA</v>
      </c>
      <c r="J31" s="5" t="str">
        <f>IF(ISBLANK(Overall!K67),"",Overall!K67)</f>
        <v>as listed in MOA</v>
      </c>
      <c r="K31" s="5" t="str">
        <f>IF(ISBLANK(Overall!L67),"",Overall!L67)</f>
        <v>as listed in MOA</v>
      </c>
      <c r="L31" s="5" t="e">
        <f>IF(ISBLANK(Overall!#REF!),"",Overall!#REF!)</f>
        <v>#REF!</v>
      </c>
      <c r="M31" s="5" t="e">
        <f>IF(ISBLANK(Overall!#REF!),"",Overall!#REF!)</f>
        <v>#REF!</v>
      </c>
      <c r="N31" s="5" t="e">
        <f>IF(ISBLANK(Overall!#REF!),"",Overall!#REF!)</f>
        <v>#REF!</v>
      </c>
      <c r="O31" s="5" t="e">
        <f>IF(ISBLANK(Overall!#REF!),"",Overall!#REF!)</f>
        <v>#REF!</v>
      </c>
      <c r="P31" s="5" t="str">
        <f>IF(ISBLANK(Overall!M67),"",Overall!M67)</f>
        <v>as listed in MOA</v>
      </c>
      <c r="Q31" s="5" t="e">
        <f>IF(ISBLANK(Overall!#REF!),"",Overall!#REF!)</f>
        <v>#REF!</v>
      </c>
      <c r="R31" s="5" t="e">
        <f>IF(ISBLANK(Overall!#REF!),"",Overall!#REF!)</f>
        <v>#REF!</v>
      </c>
      <c r="S31" s="5" t="str">
        <f>IF(ISBLANK(Overall!N67),"",Overall!N67)</f>
        <v>as listed in MOA</v>
      </c>
      <c r="T31" s="5" t="str">
        <f>IF(ISBLANK(Overall!O67),"",Overall!O67)</f>
        <v>as listed in MOA</v>
      </c>
      <c r="U31" s="5" t="str">
        <f>IF(ISBLANK(Overall!S67),"",Overall!S67)</f>
        <v>as listed in MOA</v>
      </c>
      <c r="V31" s="5" t="str">
        <f>IF(ISBLANK(Overall!U67),"",Overall!U67)</f>
        <v>as listed in MOA</v>
      </c>
      <c r="W31" s="5" t="str">
        <f>IF(ISBLANK(Overall!V67),"",Overall!V67)</f>
        <v>as listed in MOA</v>
      </c>
      <c r="X31" s="5" t="str">
        <f>IF(ISBLANK(Overall!W67),"",Overall!W67)</f>
        <v>as listed in MOA</v>
      </c>
      <c r="Y31" s="5" t="str">
        <f>IF(ISBLANK(Overall!X67),"",Overall!X67)</f>
        <v>as listed in MOA</v>
      </c>
      <c r="Z31" s="5" t="str">
        <f>IF(ISBLANK(Overall!Y67),"",Overall!Y67)</f>
        <v>as listed in MOA</v>
      </c>
      <c r="AA31" s="5" t="str">
        <f>IF(ISBLANK(Overall!Z67),"",Overall!Z67)</f>
        <v>as listed in MOA</v>
      </c>
      <c r="AB31" s="5" t="str">
        <f>IF(ISBLANK(Overall!AA67),"",Overall!AA67)</f>
        <v>as listed in MOA</v>
      </c>
    </row>
  </sheetData>
  <customSheetViews>
    <customSheetView guid="{26284B60-2A36-4C62-A2C2-4E7BEA339BA7}" scale="90" showPageBreaks="1">
      <selection activeCell="A17" sqref="A17"/>
      <pageMargins left="0" right="0" top="0" bottom="0" header="0" footer="0"/>
      <pageSetup orientation="landscape" r:id="rId1"/>
      <headerFooter>
        <oddHeader>&amp;CGreen River Area Development District
Department for Aging &amp; Independent Living Funds
FY 2018</oddHeader>
      </headerFooter>
    </customSheetView>
    <customSheetView guid="{BF343B0E-2A32-435E-8054-AB8178F73B68}" showPageBreaks="1" hiddenColumns="1" topLeftCell="A25">
      <selection activeCell="U43" sqref="U43"/>
      <pageMargins left="0" right="0" top="0" bottom="0" header="0" footer="0"/>
      <pageSetup paperSize="5" scale="30" orientation="landscape" r:id="rId2"/>
      <headerFooter>
        <oddHeader>&amp;CGreen River Area Development District
Department for Aging &amp; Independent Living Funds
FY 2017</oddHeader>
      </headerFooter>
    </customSheetView>
    <customSheetView guid="{907F337C-49EC-4B14-8FDC-DDF14DA2E8F0}">
      <selection activeCell="A11" sqref="A11"/>
      <pageMargins left="0" right="0" top="0" bottom="0" header="0" footer="0"/>
      <pageSetup orientation="landscape"/>
      <headerFooter>
        <oddHeader>&amp;CPennyrile Area Development District
Department for Aging &amp; Independent Living Funds
FY 2017</oddHeader>
      </headerFooter>
    </customSheetView>
    <customSheetView guid="{52B4F8F5-379C-4DA9-B12D-510F41666B06}" topLeftCell="G23">
      <selection activeCell="L31" sqref="L31"/>
      <pageMargins left="0" right="0" top="0" bottom="0" header="0" footer="0"/>
      <pageSetup orientation="landscape" r:id="rId3"/>
      <headerFooter>
        <oddHeader>&amp;CPennyrile Area Development District
Department for Aging &amp; Independent Living Funds
FY 2017</oddHeader>
      </headerFooter>
    </customSheetView>
    <customSheetView guid="{4CDA3EBB-4A2E-4281-AC0D-AAB7CD5E6D9C}" showPageBreaks="1" topLeftCell="W10">
      <selection activeCell="Z14" sqref="Z14"/>
      <pageMargins left="0" right="0" top="0" bottom="0" header="0" footer="0"/>
      <pageSetup orientation="landscape" r:id="rId4"/>
      <headerFooter>
        <oddHeader>&amp;CPennyrile Area Development District
Department for Aging &amp; Independent Living Funds
FY 2017</oddHeader>
      </headerFooter>
    </customSheetView>
    <customSheetView guid="{E128D64C-6B3B-43DD-8512-8DA65EBD4AE7}" scale="90" showPageBreaks="1">
      <selection activeCell="B4" sqref="B4"/>
      <pageMargins left="0" right="0" top="0" bottom="0" header="0" footer="0"/>
      <pageSetup orientation="landscape" r:id="rId5"/>
      <headerFooter>
        <oddHeader>&amp;CGreen River Area Development District
Department for Aging &amp; Independent Living Funds
FY 2018</oddHeader>
      </headerFooter>
    </customSheetView>
    <customSheetView guid="{5AA69D90-CCEF-45D2-852A-E9301C21BA5C}" scale="90" showPageBreaks="1">
      <selection activeCell="A17" sqref="A17"/>
      <pageMargins left="0" right="0" top="0" bottom="0" header="0" footer="0"/>
      <pageSetup orientation="landscape" r:id="rId6"/>
      <headerFooter>
        <oddHeader>&amp;CGreen River Area Development District
Department for Aging &amp; Independent Living Funds
FY 2018</oddHeader>
      </headerFooter>
    </customSheetView>
  </customSheetViews>
  <mergeCells count="1">
    <mergeCell ref="A19:A23"/>
  </mergeCells>
  <pageMargins left="0.25" right="0.25" top="0.75" bottom="0.75" header="0.3" footer="0.3"/>
  <pageSetup orientation="landscape" r:id="rId7"/>
  <headerFooter>
    <oddHeader>&amp;CGreen River Area Development District
Department for Aging &amp; Independent Living Funds
FY 2018</oddHead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58"/>
  <sheetViews>
    <sheetView zoomScaleNormal="100" workbookViewId="0">
      <selection activeCell="K16" sqref="K16"/>
    </sheetView>
  </sheetViews>
  <sheetFormatPr defaultColWidth="8.85546875" defaultRowHeight="15" x14ac:dyDescent="0.25"/>
  <cols>
    <col min="1" max="1" width="30.7109375" style="1" customWidth="1"/>
    <col min="2" max="5" width="26.28515625" customWidth="1"/>
    <col min="6" max="7" width="26.28515625" hidden="1" customWidth="1"/>
    <col min="8" max="8" width="26.28515625" customWidth="1"/>
  </cols>
  <sheetData>
    <row r="3" spans="1:8" s="11" customFormat="1" ht="30.75" customHeight="1" x14ac:dyDescent="0.25">
      <c r="A3" s="3"/>
      <c r="B3" s="3" t="str">
        <f>Overall!AV3</f>
        <v>WIOA Adult</v>
      </c>
      <c r="C3" s="3" t="str">
        <f>Overall!AW3</f>
        <v>WIOA Dislocated Worker</v>
      </c>
      <c r="D3" s="3" t="str">
        <f>Overall!AX3</f>
        <v>WIOA Youth</v>
      </c>
      <c r="E3" s="3" t="str">
        <f>Overall!AY3</f>
        <v>TRADE Adjustment Assistance</v>
      </c>
      <c r="F3" s="3" t="str">
        <f>Overall!AZ3</f>
        <v>WIOA National Dislocated
Worker Grant (QUEST)</v>
      </c>
      <c r="G3" s="3" t="str">
        <f>Overall!BA3</f>
        <v>Skills to Succeed - DOL</v>
      </c>
      <c r="H3" s="2"/>
    </row>
    <row r="4" spans="1:8" s="10" customFormat="1" x14ac:dyDescent="0.25">
      <c r="A4" s="24" t="str">
        <f>Overall!A4</f>
        <v>Grant Award</v>
      </c>
      <c r="B4" s="4">
        <f>IF(ISBLANK(Overall!AV4),"", Overall!AV4)</f>
        <v>458991.86</v>
      </c>
      <c r="C4" s="4">
        <f>IF(ISBLANK(Overall!AW4),"", Overall!AW4)</f>
        <v>845515.69</v>
      </c>
      <c r="D4" s="4">
        <f>IF(ISBLANK(Overall!AX4),"", Overall!AX4)</f>
        <v>477543.73</v>
      </c>
      <c r="E4" s="4">
        <f>IF(ISBLANK(Overall!AY4),"", Overall!AY4)</f>
        <v>6222.21</v>
      </c>
      <c r="F4" s="4">
        <f>IF(ISBLANK(Overall!AZ4),"", Overall!AZ4)</f>
        <v>1179795.53</v>
      </c>
      <c r="G4" s="4">
        <f>IF(ISBLANK(Overall!BA4),"", Overall!BA4)</f>
        <v>43659.41</v>
      </c>
    </row>
    <row r="5" spans="1:8" s="10" customFormat="1" x14ac:dyDescent="0.25">
      <c r="A5" s="24" t="str">
        <f>Overall!A5</f>
        <v>Local Funds (Match or applied)</v>
      </c>
      <c r="B5" s="4">
        <f>IF(ISBLANK(Overall!AV5),"", Overall!AV5)</f>
        <v>0</v>
      </c>
      <c r="C5" s="4">
        <f>IF(ISBLANK(Overall!AW5),"", Overall!AW5)</f>
        <v>0</v>
      </c>
      <c r="D5" s="4">
        <f>IF(ISBLANK(Overall!AX5),"", Overall!AX5)</f>
        <v>0</v>
      </c>
      <c r="E5" s="4">
        <f>IF(ISBLANK(Overall!AY5),"", Overall!AY5)</f>
        <v>0</v>
      </c>
      <c r="F5" s="4">
        <f>IF(ISBLANK(Overall!AZ5),"", Overall!AZ5)</f>
        <v>0</v>
      </c>
      <c r="G5" s="4">
        <f>IF(ISBLANK(Overall!BA5),"", Overall!BA5)</f>
        <v>0</v>
      </c>
    </row>
    <row r="6" spans="1:8" s="10" customFormat="1" x14ac:dyDescent="0.25">
      <c r="A6" s="24" t="str">
        <f>Overall!A6</f>
        <v>Total Grant Funds</v>
      </c>
      <c r="B6" s="4">
        <f>IF(ISBLANK(Overall!AV6),"", Overall!AV6)</f>
        <v>458991.86</v>
      </c>
      <c r="C6" s="4">
        <f>IF(ISBLANK(Overall!AW6),"", Overall!AW6)</f>
        <v>845515.69</v>
      </c>
      <c r="D6" s="4">
        <f>IF(ISBLANK(Overall!AX6),"", Overall!AX6)</f>
        <v>477543.73</v>
      </c>
      <c r="E6" s="4">
        <f>IF(ISBLANK(Overall!AY6),"", Overall!AY6)</f>
        <v>6222.21</v>
      </c>
      <c r="F6" s="4">
        <f>IF(ISBLANK(Overall!AZ6),"", Overall!AZ6)</f>
        <v>1179795.53</v>
      </c>
      <c r="G6" s="4">
        <f>IF(ISBLANK(Overall!BA6),"", Overall!BA6)</f>
        <v>43659.41</v>
      </c>
    </row>
    <row r="7" spans="1:8" s="10" customFormat="1" x14ac:dyDescent="0.25">
      <c r="A7" s="24" t="str">
        <f>Overall!A7</f>
        <v>Administrative Costs</v>
      </c>
      <c r="B7" s="4">
        <f>IF(ISBLANK(Overall!AV7),"", Overall!AV7)</f>
        <v>12794.28</v>
      </c>
      <c r="C7" s="4">
        <f>IF(ISBLANK(Overall!AW7),"", Overall!AW7)</f>
        <v>29678.83</v>
      </c>
      <c r="D7" s="4">
        <f>IF(ISBLANK(Overall!AX7),"", Overall!AX7)</f>
        <v>20618.86</v>
      </c>
      <c r="E7" s="4" t="str">
        <f>IF(ISBLANK(Overall!AY7),"", Overall!AY7)</f>
        <v/>
      </c>
      <c r="F7" s="4">
        <f>IF(ISBLANK(Overall!AZ7),"", Overall!AZ7)</f>
        <v>100340.45</v>
      </c>
      <c r="G7" s="4">
        <f>IF(ISBLANK(Overall!BA7),"", Overall!BA7)</f>
        <v>22247.16</v>
      </c>
    </row>
    <row r="8" spans="1:8" s="23" customFormat="1" x14ac:dyDescent="0.25">
      <c r="A8" s="24" t="str">
        <f>Overall!A8</f>
        <v>% of Admin Cost</v>
      </c>
      <c r="B8" s="26">
        <f>IF(ISBLANK(Overall!AV8),"", Overall!AV8)</f>
        <v>2.7874742702408712E-2</v>
      </c>
      <c r="C8" s="26">
        <f>IF(ISBLANK(Overall!AW8),"", Overall!AW8)</f>
        <v>3.5101453883132558E-2</v>
      </c>
      <c r="D8" s="26">
        <f>IF(ISBLANK(Overall!AX8),"", Overall!AX8)</f>
        <v>4.3176904448101544E-2</v>
      </c>
      <c r="E8" s="26">
        <f>IF(ISBLANK(Overall!AY8),"", Overall!AY8)</f>
        <v>0</v>
      </c>
      <c r="F8" s="26">
        <f>IF(ISBLANK(Overall!AZ8),"", Overall!AZ8)</f>
        <v>8.5049016925839674E-2</v>
      </c>
      <c r="G8" s="26">
        <f>IF(ISBLANK(Overall!BA8),"", Overall!BA8)</f>
        <v>0.50956162714979425</v>
      </c>
    </row>
    <row r="9" spans="1:8" s="10" customFormat="1" x14ac:dyDescent="0.25">
      <c r="A9" s="24" t="str">
        <f>Overall!A9</f>
        <v>Direct Expenditures</v>
      </c>
      <c r="B9" s="4">
        <f>IF(ISBLANK(Overall!AV9),"", Overall!AV9)</f>
        <v>234822.21</v>
      </c>
      <c r="C9" s="4">
        <f>IF(ISBLANK(Overall!AW9),"", Overall!AW9)</f>
        <v>395846.26</v>
      </c>
      <c r="D9" s="4">
        <f>IF(ISBLANK(Overall!AX9),"", Overall!AX9)</f>
        <v>222135.47</v>
      </c>
      <c r="E9" s="4">
        <f>IF(ISBLANK(Overall!AY9),"", Overall!AY9)</f>
        <v>6222.21</v>
      </c>
      <c r="F9" s="4">
        <f>IF(ISBLANK(Overall!AZ9),"", Overall!AZ9)</f>
        <v>540621.64</v>
      </c>
      <c r="G9" s="4">
        <f>IF(ISBLANK(Overall!BA9),"", Overall!BA9)</f>
        <v>17079.669999999998</v>
      </c>
    </row>
    <row r="10" spans="1:8" s="23" customFormat="1" x14ac:dyDescent="0.25">
      <c r="A10" s="24" t="str">
        <f>Overall!A10</f>
        <v>% of Direct Expenditures</v>
      </c>
      <c r="B10" s="26">
        <f>IF(ISBLANK(Overall!AV10),"", Overall!AV10)</f>
        <v>0.51160430165362847</v>
      </c>
      <c r="C10" s="26">
        <f>IF(ISBLANK(Overall!AW10),"", Overall!AW10)</f>
        <v>0.46817139490338733</v>
      </c>
      <c r="D10" s="26">
        <f>IF(ISBLANK(Overall!AX10),"", Overall!AX10)</f>
        <v>0.46516257265067645</v>
      </c>
      <c r="E10" s="26">
        <f>IF(ISBLANK(Overall!AY10),"", Overall!AY10)</f>
        <v>1</v>
      </c>
      <c r="F10" s="26">
        <f>IF(ISBLANK(Overall!AZ10),"", Overall!AZ10)</f>
        <v>0.45823333472029681</v>
      </c>
      <c r="G10" s="26">
        <f>IF(ISBLANK(Overall!BA10),"", Overall!BA10)</f>
        <v>0.3912024922004213</v>
      </c>
    </row>
    <row r="11" spans="1:8" s="10" customFormat="1" x14ac:dyDescent="0.25">
      <c r="A11" s="24" t="str">
        <f>Overall!A11</f>
        <v>Indirect Expenditures</v>
      </c>
      <c r="B11" s="4">
        <f>IF(ISBLANK(Overall!AV11),"", Overall!AV11)</f>
        <v>12060.59</v>
      </c>
      <c r="C11" s="4">
        <f>IF(ISBLANK(Overall!AW11),"", Overall!AW11)</f>
        <v>26252.22</v>
      </c>
      <c r="D11" s="4">
        <f>IF(ISBLANK(Overall!AX11),"", Overall!AX11)</f>
        <v>17377.240000000002</v>
      </c>
      <c r="E11" s="4" t="str">
        <f>IF(ISBLANK(Overall!AY11),"", Overall!AY11)</f>
        <v/>
      </c>
      <c r="F11" s="4">
        <f>IF(ISBLANK(Overall!AZ11),"", Overall!AZ11)</f>
        <v>24077.279999999999</v>
      </c>
      <c r="G11" s="4">
        <f>IF(ISBLANK(Overall!BA11),"", Overall!BA11)</f>
        <v>4332.58</v>
      </c>
    </row>
    <row r="12" spans="1:8" s="23" customFormat="1" x14ac:dyDescent="0.25">
      <c r="A12" s="24" t="str">
        <f>Overall!A12</f>
        <v>% of Indirect Expenditures</v>
      </c>
      <c r="B12" s="26">
        <f>IF(ISBLANK(Overall!AV12),"", Overall!AV12)</f>
        <v>2.6276261195568917E-2</v>
      </c>
      <c r="C12" s="26">
        <f>IF(ISBLANK(Overall!AW12),"", Overall!AW12)</f>
        <v>3.1048767409626667E-2</v>
      </c>
      <c r="D12" s="26">
        <f>IF(ISBLANK(Overall!AX12),"", Overall!AX12)</f>
        <v>3.6388793126861912E-2</v>
      </c>
      <c r="E12" s="26">
        <f>IF(ISBLANK(Overall!AY12),"", Overall!AY12)</f>
        <v>0</v>
      </c>
      <c r="F12" s="26">
        <f>IF(ISBLANK(Overall!AZ12),"", Overall!AZ12)</f>
        <v>2.0408010869476679E-2</v>
      </c>
      <c r="G12" s="26">
        <f>IF(ISBLANK(Overall!BA12),"", Overall!BA12)</f>
        <v>9.9235880649784308E-2</v>
      </c>
    </row>
    <row r="13" spans="1:8" s="10" customFormat="1" x14ac:dyDescent="0.25">
      <c r="A13" s="24" t="str">
        <f>Overall!A14</f>
        <v>Unexpended Funds</v>
      </c>
      <c r="B13" s="4">
        <f>IF(ISBLANK(Overall!AV14),"", Overall!AV14)</f>
        <v>199314.77999999997</v>
      </c>
      <c r="C13" s="4">
        <f>IF(ISBLANK(Overall!AW14),"", Overall!AW14)</f>
        <v>393738.38</v>
      </c>
      <c r="D13" s="4">
        <f>IF(ISBLANK(Overall!AX14),"", Overall!AX14)</f>
        <v>217412.16</v>
      </c>
      <c r="E13" s="4">
        <f>IF(ISBLANK(Overall!AY14),"", Overall!AY14)</f>
        <v>0</v>
      </c>
      <c r="F13" s="4">
        <f>IF(ISBLANK(Overall!AZ14),"", Overall!AZ14)</f>
        <v>514756.16000000003</v>
      </c>
      <c r="G13" s="4">
        <f>IF(ISBLANK(Overall!BA14),"", Overall!BA14)</f>
        <v>0</v>
      </c>
    </row>
    <row r="14" spans="1:8" ht="45" x14ac:dyDescent="0.25">
      <c r="A14" s="24" t="str">
        <f>Overall!A15</f>
        <v>Explanation of Unexpended Funds</v>
      </c>
      <c r="B14" s="3" t="str">
        <f>IF(ISBLANK(Overall!AV15),"", Overall!AV15)</f>
        <v xml:space="preserve">Multi-year Obligated Funds                                                 </v>
      </c>
      <c r="C14" s="3" t="str">
        <f>IF(ISBLANK(Overall!AW15),"", Overall!AW15)</f>
        <v xml:space="preserve">Multi-year Obligated Funds                                                 </v>
      </c>
      <c r="D14" s="3" t="str">
        <f>IF(ISBLANK(Overall!AX15),"", Overall!AX15)</f>
        <v>Multi-year Obligated Funds</v>
      </c>
      <c r="E14" s="3" t="str">
        <f>IF(ISBLANK(Overall!AY15),"", Overall!AY15)</f>
        <v/>
      </c>
      <c r="F14" s="3" t="str">
        <f>IF(ISBLANK(Overall!AZ15),"", Overall!AZ15)</f>
        <v>Multi-year Obligated Funds.
The grant period for these
funds is 9/30/23 - 9/30/26.</v>
      </c>
      <c r="G14" s="3" t="str">
        <f>IF(ISBLANK(Overall!BA15),"", Overall!BA15)</f>
        <v/>
      </c>
    </row>
    <row r="15" spans="1:8" x14ac:dyDescent="0.25">
      <c r="B15" s="2"/>
      <c r="C15" s="2"/>
      <c r="D15" s="2"/>
      <c r="E15" s="2"/>
      <c r="F15" s="2"/>
      <c r="G15" s="2"/>
    </row>
    <row r="16" spans="1:8" ht="75" x14ac:dyDescent="0.25">
      <c r="A16" s="5" t="str">
        <f>Overall!A17</f>
        <v>List of Direct Services provided by ADD</v>
      </c>
      <c r="B16" s="3" t="str">
        <f>IF(ISBLANK(Overall!AV17),"", Overall!AV17)</f>
        <v>Talent Development/Career Planning &amp; Development Services and Employer Services</v>
      </c>
      <c r="C16" s="3" t="str">
        <f>IF(ISBLANK(Overall!AW17),"", Overall!AW17)</f>
        <v>Talent Development/Career Planning &amp; Development Services, Employer Services and Rapid Response</v>
      </c>
      <c r="D16" s="3" t="str">
        <f>IF(ISBLANK(Overall!AX17),"", Overall!AX17)</f>
        <v>Youth Career Planning and Talent Development Services and Employer Services</v>
      </c>
      <c r="E16" s="3" t="str">
        <f>IF(ISBLANK(Overall!AY17),"", Overall!AY17)</f>
        <v>Talent Development/Career Planning &amp; Development Services, Employer Services and Rapid Response</v>
      </c>
      <c r="F16" s="3" t="str">
        <f>IF(ISBLANK(Overall!AZ17),"", Overall!AZ17)</f>
        <v>Talent Development/Career Planning &amp; Development Services, Employer Services and Rapid Response</v>
      </c>
      <c r="G16" s="3" t="str">
        <f>IF(ISBLANK(Overall!BA17),"", Overall!BA17)</f>
        <v>Talent Development/Career Planning &amp; Development Services, Employer Services and Rapid Response</v>
      </c>
    </row>
    <row r="17" spans="1:7" x14ac:dyDescent="0.25">
      <c r="B17" s="2"/>
      <c r="C17" s="2"/>
      <c r="D17" s="2"/>
      <c r="E17" s="2"/>
      <c r="F17" s="2"/>
      <c r="G17" s="2"/>
    </row>
    <row r="18" spans="1:7" x14ac:dyDescent="0.25">
      <c r="A18" s="153" t="str">
        <f>Overall!A19</f>
        <v>Direct Service Providers/Contractors Contracted by ADD and services provided</v>
      </c>
      <c r="B18" s="3" t="str">
        <f>IF(ISBLANK(Overall!AV19),"", Overall!AV19)</f>
        <v>N/A</v>
      </c>
      <c r="C18" s="3" t="str">
        <f>IF(ISBLANK(Overall!AW19),"", Overall!AW19)</f>
        <v>N/A</v>
      </c>
      <c r="D18" s="3" t="str">
        <f>IF(ISBLANK(Overall!AX19),"", Overall!AX19)</f>
        <v>N/A</v>
      </c>
      <c r="E18" s="3" t="str">
        <f>IF(ISBLANK(Overall!AY19),"", Overall!AY19)</f>
        <v>N/A</v>
      </c>
      <c r="F18" s="3" t="str">
        <f>IF(ISBLANK(Overall!AZ19),"", Overall!AZ19)</f>
        <v/>
      </c>
      <c r="G18" s="3" t="str">
        <f>IF(ISBLANK(Overall!BA19),"", Overall!BA19)</f>
        <v/>
      </c>
    </row>
    <row r="19" spans="1:7" x14ac:dyDescent="0.25">
      <c r="A19" s="153"/>
      <c r="B19" s="3" t="str">
        <f>IF(ISBLANK(Overall!AV20),"", Overall!AV20)</f>
        <v/>
      </c>
      <c r="C19" s="3" t="str">
        <f>IF(ISBLANK(Overall!AW20),"", Overall!AW20)</f>
        <v/>
      </c>
      <c r="D19" s="3" t="str">
        <f>IF(ISBLANK(Overall!AX20),"", Overall!AX20)</f>
        <v/>
      </c>
      <c r="E19" s="3" t="str">
        <f>IF(ISBLANK(Overall!AY20),"", Overall!AY20)</f>
        <v/>
      </c>
      <c r="F19" s="3" t="str">
        <f>IF(ISBLANK(Overall!AZ20),"", Overall!AZ20)</f>
        <v/>
      </c>
      <c r="G19" s="3" t="str">
        <f>IF(ISBLANK(Overall!BA20),"", Overall!BA20)</f>
        <v/>
      </c>
    </row>
    <row r="20" spans="1:7" x14ac:dyDescent="0.25">
      <c r="A20" s="153"/>
      <c r="B20" s="3" t="str">
        <f>IF(ISBLANK(Overall!AV21),"", Overall!AV21)</f>
        <v/>
      </c>
      <c r="C20" s="3" t="str">
        <f>IF(ISBLANK(Overall!AW21),"", Overall!AW21)</f>
        <v/>
      </c>
      <c r="D20" s="3" t="str">
        <f>IF(ISBLANK(Overall!AX21),"", Overall!AX21)</f>
        <v/>
      </c>
      <c r="E20" s="3" t="str">
        <f>IF(ISBLANK(Overall!AY21),"", Overall!AY21)</f>
        <v/>
      </c>
      <c r="F20" s="3" t="str">
        <f>IF(ISBLANK(Overall!AZ21),"", Overall!AZ21)</f>
        <v/>
      </c>
      <c r="G20" s="3" t="str">
        <f>IF(ISBLANK(Overall!BA21),"", Overall!BA21)</f>
        <v/>
      </c>
    </row>
    <row r="21" spans="1:7" x14ac:dyDescent="0.25">
      <c r="A21" s="153"/>
      <c r="B21" s="3" t="str">
        <f>IF(ISBLANK(Overall!AV22),"", Overall!AV22)</f>
        <v/>
      </c>
      <c r="C21" s="3" t="str">
        <f>IF(ISBLANK(Overall!AW22),"", Overall!AW22)</f>
        <v/>
      </c>
      <c r="D21" s="3" t="str">
        <f>IF(ISBLANK(Overall!AX22),"", Overall!AX22)</f>
        <v/>
      </c>
      <c r="E21" s="3" t="str">
        <f>IF(ISBLANK(Overall!AY22),"", Overall!AY22)</f>
        <v/>
      </c>
      <c r="F21" s="3" t="str">
        <f>IF(ISBLANK(Overall!AZ22),"", Overall!AZ22)</f>
        <v/>
      </c>
      <c r="G21" s="3" t="str">
        <f>IF(ISBLANK(Overall!BA22),"", Overall!BA22)</f>
        <v/>
      </c>
    </row>
    <row r="22" spans="1:7" x14ac:dyDescent="0.25">
      <c r="A22" s="153"/>
      <c r="B22" s="3" t="str">
        <f>IF(ISBLANK(Overall!AV23),"", Overall!AV23)</f>
        <v/>
      </c>
      <c r="C22" s="3" t="str">
        <f>IF(ISBLANK(Overall!AW23),"", Overall!AW23)</f>
        <v/>
      </c>
      <c r="D22" s="3" t="str">
        <f>IF(ISBLANK(Overall!AX23),"", Overall!AX23)</f>
        <v/>
      </c>
      <c r="E22" s="3" t="str">
        <f>IF(ISBLANK(Overall!AY23),"", Overall!AY23)</f>
        <v/>
      </c>
      <c r="F22" s="3" t="str">
        <f>IF(ISBLANK(Overall!AZ23),"", Overall!AZ23)</f>
        <v/>
      </c>
      <c r="G22" s="3" t="str">
        <f>IF(ISBLANK(Overall!BA23),"", Overall!BA23)</f>
        <v/>
      </c>
    </row>
    <row r="23" spans="1:7" x14ac:dyDescent="0.25">
      <c r="A23" s="9"/>
      <c r="B23" s="2"/>
      <c r="C23" s="2"/>
      <c r="D23" s="2"/>
      <c r="E23" s="2"/>
      <c r="F23" s="2"/>
      <c r="G23" s="2"/>
    </row>
    <row r="24" spans="1:7" ht="75" x14ac:dyDescent="0.25">
      <c r="A24" s="47" t="str">
        <f>Overall!A29</f>
        <v>Career Center Operators</v>
      </c>
      <c r="B24" s="3" t="str">
        <f>IF(ISBLANK(Overall!AV29),"", Overall!AV29)</f>
        <v>Consortium of KCC Partners - Collaboration and Communication, Outreach, Safety and Security and Quality Customer Service</v>
      </c>
      <c r="C24" s="3" t="str">
        <f>IF(ISBLANK(Overall!AW29),"", Overall!AW29)</f>
        <v>Consortium of KCC Partners - Collaboration and Communication, Outreach, Safety and Security and Quality Customer Service</v>
      </c>
      <c r="D24" s="3" t="str">
        <f>IF(ISBLANK(Overall!AX29),"", Overall!AX29)</f>
        <v>Consortium of KCC Partners - Collaboration and Communication, Outreach, Safety and Security and Quality Customer Service</v>
      </c>
      <c r="E24" s="3" t="str">
        <f>IF(ISBLANK(Overall!AY29),"", Overall!AY29)</f>
        <v>Consortium of KCC Partners - Collaboration and Communication, Outreach, Safety and Security and Quality Customer Service</v>
      </c>
      <c r="F24" s="3" t="str">
        <f>IF(ISBLANK(Overall!AZ29),"", Overall!AZ29)</f>
        <v>Consortium of KCC Partners - Collaboration and Communication, Outreach, Safety and Security and Quality Customer Service</v>
      </c>
      <c r="G24" s="3" t="str">
        <f>IF(ISBLANK(Overall!BA29),"", Overall!BA29)</f>
        <v>Consortium of KCC Partners - Collaboration and Communication, Outreach, Safety and Security and Quality Customer Service</v>
      </c>
    </row>
    <row r="25" spans="1:7" ht="12.75" customHeight="1" x14ac:dyDescent="0.25">
      <c r="A25" s="9"/>
      <c r="B25" s="2"/>
      <c r="C25" s="2"/>
      <c r="D25" s="2"/>
      <c r="E25" s="2"/>
      <c r="F25" s="2"/>
      <c r="G25" s="2"/>
    </row>
    <row r="26" spans="1:7" ht="12.75" customHeight="1" x14ac:dyDescent="0.25">
      <c r="A26" s="153" t="str">
        <f>Overall!A31</f>
        <v>Training Service Providers and services provided</v>
      </c>
      <c r="B26" s="51" t="str">
        <f>IF(ISBLANK(Overall!AV31),"", Overall!AV31)</f>
        <v>OJT - TTMA</v>
      </c>
      <c r="C26" s="51" t="str">
        <f>IF(ISBLANK(Overall!AW31),"", Overall!AW31)</f>
        <v>OJT - Hausner Hard Chrome</v>
      </c>
      <c r="D26" s="51" t="str">
        <f>IF(ISBLANK(Overall!AX31),"", Overall!AX31)</f>
        <v xml:space="preserve">ITA - 160 Driving Academy </v>
      </c>
      <c r="E26" s="51" t="str">
        <f>IF(ISBLANK(Overall!AY31),"", Overall!AY31)</f>
        <v>ITA - Owensboro Community &amp; Technical College</v>
      </c>
      <c r="F26" s="3" t="str">
        <f>IF(ISBLANK(Overall!AZ31),"", Overall!AZ31)</f>
        <v>WBL - Ohio County Fiscal Court</v>
      </c>
      <c r="G26" s="3" t="str">
        <f>IF(ISBLANK(Overall!BA31),"", Overall!BA31)</f>
        <v>OJT - TTMA</v>
      </c>
    </row>
    <row r="27" spans="1:7" ht="12.75" customHeight="1" x14ac:dyDescent="0.25">
      <c r="A27" s="153"/>
      <c r="B27" s="51" t="str">
        <f>IF(ISBLANK(Overall!AV32),"", Overall!AV32)</f>
        <v xml:space="preserve">OJT - Visit Owensboroew </v>
      </c>
      <c r="C27" s="51" t="str">
        <f>IF(ISBLANK(Overall!AW32),"", Overall!AW32)</f>
        <v>OJT - Moore Automotive</v>
      </c>
      <c r="D27" s="51" t="str">
        <f>IF(ISBLANK(Overall!AX32),"", Overall!AX32)</f>
        <v>ITA - Owensboro Community &amp; Technical College</v>
      </c>
      <c r="E27" s="51" t="str">
        <f>IF(ISBLANK(Overall!AY32),"", Overall!AY32)</f>
        <v/>
      </c>
      <c r="F27" s="3" t="str">
        <f>IF(ISBLANK(Overall!AZ32),"", Overall!AZ32)</f>
        <v>WBL - Commercial Maintenance Solutions</v>
      </c>
      <c r="G27" s="3" t="str">
        <f>IF(ISBLANK(Overall!BA32),"", Overall!BA32)</f>
        <v>OJT - Greensmen Landscape</v>
      </c>
    </row>
    <row r="28" spans="1:7" ht="12.75" customHeight="1" x14ac:dyDescent="0.25">
      <c r="A28" s="153"/>
      <c r="B28" s="51" t="str">
        <f>IF(ISBLANK(Overall!AV33),"", Overall!AV33)</f>
        <v>WBL - Wendell Foster Center</v>
      </c>
      <c r="C28" s="51" t="str">
        <f>IF(ISBLANK(Overall!AW33),"", Overall!AW33)</f>
        <v>OJT - TTMA</v>
      </c>
      <c r="D28" s="51" t="str">
        <f>IF(ISBLANK(Overall!AX33),"", Overall!AX33)</f>
        <v>ITA - MedCertify</v>
      </c>
      <c r="E28" s="51" t="str">
        <f>IF(ISBLANK(Overall!AY33),"", Overall!AY33)</f>
        <v/>
      </c>
      <c r="F28" s="3" t="str">
        <f>IF(ISBLANK(Overall!AZ33),"", Overall!AZ33)</f>
        <v>WBL - Wendell Foster Center</v>
      </c>
      <c r="G28" s="3" t="str">
        <f>IF(ISBLANK(Overall!BA33),"", Overall!BA33)</f>
        <v>OJT - Distance Assistance</v>
      </c>
    </row>
    <row r="29" spans="1:7" ht="12.75" customHeight="1" x14ac:dyDescent="0.25">
      <c r="A29" s="153"/>
      <c r="B29" s="51" t="str">
        <f>IF(ISBLANK(Overall!AV34),"", Overall!AV34)</f>
        <v>ITA - Owensboro Community &amp; Technical College</v>
      </c>
      <c r="C29" s="51" t="str">
        <f>IF(ISBLANK(Overall!AW34),"", Overall!AW34)</f>
        <v>ITA - MedCertify</v>
      </c>
      <c r="D29" s="51" t="str">
        <f>IF(ISBLANK(Overall!AX34),"", Overall!AX34)</f>
        <v>ITA - BCTC</v>
      </c>
      <c r="E29" s="51" t="str">
        <f>IF(ISBLANK(Overall!AY34),"", Overall!AY34)</f>
        <v/>
      </c>
      <c r="F29" s="3" t="str">
        <f>IF(ISBLANK(Overall!AZ34),"", Overall!AZ34)</f>
        <v>WBL - Equus Workforce Solutions</v>
      </c>
      <c r="G29" s="3" t="str">
        <f>IF(ISBLANK(Overall!BA34),"", Overall!BA34)</f>
        <v>OJT - Accuride</v>
      </c>
    </row>
    <row r="30" spans="1:7" ht="12.75" customHeight="1" x14ac:dyDescent="0.25">
      <c r="A30" s="153"/>
      <c r="B30" s="51" t="str">
        <f>IF(ISBLANK(Overall!AV35),"", Overall!AV35)</f>
        <v>ITA - 160 Driving Academy</v>
      </c>
      <c r="C30" s="51" t="str">
        <f>IF(ISBLANK(Overall!AW35),"", Overall!AW35)</f>
        <v>ITA - Owensboro Community &amp; Technical College</v>
      </c>
      <c r="D30" s="51" t="str">
        <f>IF(ISBLANK(Overall!AX35),"", Overall!AX35)</f>
        <v>ITA - MCC</v>
      </c>
      <c r="E30" s="51" t="str">
        <f>IF(ISBLANK(Overall!AY35),"", Overall!AY35)</f>
        <v/>
      </c>
      <c r="F30" s="3"/>
      <c r="G30" s="3"/>
    </row>
    <row r="31" spans="1:7" ht="12.75" customHeight="1" x14ac:dyDescent="0.25">
      <c r="A31" s="153"/>
      <c r="B31" s="51" t="str">
        <f>IF(ISBLANK(Overall!AV36),"", Overall!AV36)</f>
        <v>ITA - MedCertify</v>
      </c>
      <c r="C31" s="51" t="str">
        <f>IF(ISBLANK(Overall!AW36),"", Overall!AW36)</f>
        <v>ITA - 160 Driving Academy</v>
      </c>
      <c r="D31" s="51" t="str">
        <f>IF(ISBLANK(Overall!AX36),"", Overall!AX36)</f>
        <v>WBL - Oddball Creative</v>
      </c>
      <c r="E31" s="51" t="str">
        <f>IF(ISBLANK(Overall!AY36),"", Overall!AY36)</f>
        <v/>
      </c>
      <c r="F31" s="3"/>
      <c r="G31" s="3"/>
    </row>
    <row r="32" spans="1:7" ht="12.75" customHeight="1" x14ac:dyDescent="0.25">
      <c r="A32" s="153"/>
      <c r="B32" s="51" t="str">
        <f>IF(ISBLANK(Overall!AV37),"", Overall!AV37)</f>
        <v/>
      </c>
      <c r="C32" s="51" t="str">
        <f>IF(ISBLANK(Overall!AW37),"", Overall!AW37)</f>
        <v>ITA - Henderson Community College</v>
      </c>
      <c r="D32" s="51" t="str">
        <f>IF(ISBLANK(Overall!AX37),"", Overall!AX37)</f>
        <v>WBL - Equus Workforce Solutions</v>
      </c>
      <c r="E32" s="51" t="str">
        <f>IF(ISBLANK(Overall!AY37),"", Overall!AY37)</f>
        <v/>
      </c>
      <c r="F32" s="3"/>
      <c r="G32" s="3"/>
    </row>
    <row r="33" spans="1:7" ht="12.75" customHeight="1" x14ac:dyDescent="0.25">
      <c r="A33" s="153"/>
      <c r="B33" s="51" t="str">
        <f>IF(ISBLANK(Overall!AV38),"", Overall!AV38)</f>
        <v/>
      </c>
      <c r="C33" s="51" t="str">
        <f>IF(ISBLANK(Overall!AW38),"", Overall!AW38)</f>
        <v/>
      </c>
      <c r="D33" s="51" t="str">
        <f>IF(ISBLANK(Overall!AX38),"", Overall!AX38)</f>
        <v>WBL - Ohio County Hospital</v>
      </c>
      <c r="E33" s="51" t="str">
        <f>IF(ISBLANK(Overall!AY38),"", Overall!AY38)</f>
        <v/>
      </c>
      <c r="F33" s="3"/>
      <c r="G33" s="3"/>
    </row>
    <row r="34" spans="1:7" ht="12.75" customHeight="1" x14ac:dyDescent="0.25">
      <c r="A34" s="153"/>
      <c r="B34" s="51" t="str">
        <f>IF(ISBLANK(Overall!AV39),"", Overall!AV39)</f>
        <v/>
      </c>
      <c r="C34" s="51" t="str">
        <f>IF(ISBLANK(Overall!AW39),"", Overall!AW39)</f>
        <v/>
      </c>
      <c r="D34" s="51" t="str">
        <f>IF(ISBLANK(Overall!AX39),"", Overall!AX39)</f>
        <v>WBL - Envision Contractors</v>
      </c>
      <c r="E34" s="51" t="str">
        <f>IF(ISBLANK(Overall!AY39),"", Overall!AY39)</f>
        <v/>
      </c>
      <c r="F34" s="3"/>
      <c r="G34" s="3"/>
    </row>
    <row r="35" spans="1:7" ht="42" customHeight="1" x14ac:dyDescent="0.25">
      <c r="A35" s="153"/>
      <c r="B35" s="51" t="str">
        <f>IF(ISBLANK(Overall!AV40),"", Overall!AV40)</f>
        <v/>
      </c>
      <c r="C35" s="51" t="str">
        <f>IF(ISBLANK(Overall!AW40),"", Overall!AW40)</f>
        <v/>
      </c>
      <c r="D35" s="51" t="str">
        <f>IF(ISBLANK(Overall!AX40),"", Overall!AX40)</f>
        <v>OJT - TTMA</v>
      </c>
      <c r="E35" s="51" t="str">
        <f>IF(ISBLANK(Overall!AY40),"", Overall!AY40)</f>
        <v/>
      </c>
      <c r="F35" s="3"/>
      <c r="G35" s="3"/>
    </row>
    <row r="36" spans="1:7" ht="12.75" customHeight="1" x14ac:dyDescent="0.25">
      <c r="A36" s="153"/>
      <c r="B36" s="51" t="str">
        <f>IF(ISBLANK(Overall!AV41),"", Overall!AV41)</f>
        <v/>
      </c>
      <c r="C36" s="51" t="str">
        <f>IF(ISBLANK(Overall!AW41),"", Overall!AW41)</f>
        <v/>
      </c>
      <c r="D36" s="51" t="str">
        <f>IF(ISBLANK(Overall!AX41),"", Overall!AX41)</f>
        <v>OJT - Beaver Dam Nursing and Rehab</v>
      </c>
      <c r="E36" s="51" t="str">
        <f>IF(ISBLANK(Overall!AY41),"", Overall!AY41)</f>
        <v/>
      </c>
      <c r="F36" s="3"/>
      <c r="G36" s="3"/>
    </row>
    <row r="37" spans="1:7" ht="12.75" customHeight="1" x14ac:dyDescent="0.25">
      <c r="A37" s="153"/>
      <c r="B37" s="51" t="str">
        <f>IF(ISBLANK(Overall!AV42),"", Overall!AV42)</f>
        <v/>
      </c>
      <c r="C37" s="51" t="str">
        <f>IF(ISBLANK(Overall!AW42),"", Overall!AW42)</f>
        <v/>
      </c>
      <c r="D37" s="51" t="str">
        <f>IF(ISBLANK(Overall!AX42),"", Overall!AX42)</f>
        <v/>
      </c>
      <c r="E37" s="51" t="str">
        <f>IF(ISBLANK(Overall!AY42),"", Overall!AY42)</f>
        <v/>
      </c>
      <c r="F37" s="3"/>
      <c r="G37" s="3"/>
    </row>
    <row r="38" spans="1:7" ht="12.75" customHeight="1" x14ac:dyDescent="0.25">
      <c r="A38" s="153"/>
      <c r="B38" s="51" t="str">
        <f>IF(ISBLANK(Overall!AV43),"", Overall!AV43)</f>
        <v/>
      </c>
      <c r="C38" s="51" t="str">
        <f>IF(ISBLANK(Overall!AW43),"", Overall!AW43)</f>
        <v/>
      </c>
      <c r="D38" s="51" t="str">
        <f>IF(ISBLANK(Overall!AX43),"", Overall!AX43)</f>
        <v/>
      </c>
      <c r="E38" s="51" t="str">
        <f>IF(ISBLANK(Overall!AY43),"", Overall!AY43)</f>
        <v/>
      </c>
      <c r="F38" s="3"/>
      <c r="G38" s="3"/>
    </row>
    <row r="39" spans="1:7" ht="12.75" customHeight="1" x14ac:dyDescent="0.25">
      <c r="A39" s="153"/>
      <c r="B39" s="51" t="str">
        <f>IF(ISBLANK(Overall!AV44),"", Overall!AV44)</f>
        <v/>
      </c>
      <c r="C39" s="51" t="str">
        <f>IF(ISBLANK(Overall!AW44),"", Overall!AW44)</f>
        <v/>
      </c>
      <c r="D39" s="51" t="str">
        <f>IF(ISBLANK(Overall!AX44),"", Overall!AX44)</f>
        <v/>
      </c>
      <c r="E39" s="51" t="str">
        <f>IF(ISBLANK(Overall!AY44),"", Overall!AY44)</f>
        <v/>
      </c>
      <c r="F39" s="3"/>
      <c r="G39" s="3"/>
    </row>
    <row r="40" spans="1:7" ht="78" customHeight="1" x14ac:dyDescent="0.25">
      <c r="A40" s="153"/>
      <c r="B40" s="51" t="str">
        <f>IF(ISBLANK(Overall!AV45),"", Overall!AV45)</f>
        <v/>
      </c>
      <c r="C40" s="51" t="str">
        <f>IF(ISBLANK(Overall!AW45),"", Overall!AW45)</f>
        <v/>
      </c>
      <c r="D40" s="51" t="str">
        <f>IF(ISBLANK(Overall!AX45),"", Overall!AX45)</f>
        <v/>
      </c>
      <c r="E40" s="51" t="str">
        <f>IF(ISBLANK(Overall!AY45),"", Overall!AY45)</f>
        <v/>
      </c>
      <c r="F40" s="3"/>
      <c r="G40" s="3"/>
    </row>
    <row r="41" spans="1:7" ht="12.75" customHeight="1" x14ac:dyDescent="0.25">
      <c r="A41" s="153"/>
      <c r="B41" s="51" t="str">
        <f>IF(ISBLANK(Overall!AV46),"", Overall!AV46)</f>
        <v/>
      </c>
      <c r="C41" s="51" t="str">
        <f>IF(ISBLANK(Overall!AW46),"", Overall!AW46)</f>
        <v/>
      </c>
      <c r="D41" s="51" t="str">
        <f>IF(ISBLANK(Overall!AX46),"", Overall!AX46)</f>
        <v/>
      </c>
      <c r="E41" s="51" t="str">
        <f>IF(ISBLANK(Overall!AY46),"", Overall!AY46)</f>
        <v/>
      </c>
      <c r="F41" s="3"/>
      <c r="G41" s="3"/>
    </row>
    <row r="42" spans="1:7" ht="12.75" customHeight="1" x14ac:dyDescent="0.25">
      <c r="A42" s="153"/>
      <c r="B42" s="51" t="str">
        <f>IF(ISBLANK(Overall!AV47),"", Overall!AV47)</f>
        <v/>
      </c>
      <c r="C42" s="51" t="str">
        <f>IF(ISBLANK(Overall!AW47),"", Overall!AW47)</f>
        <v/>
      </c>
      <c r="D42" s="51" t="str">
        <f>IF(ISBLANK(Overall!AX47),"", Overall!AX47)</f>
        <v/>
      </c>
      <c r="E42" s="51" t="str">
        <f>IF(ISBLANK(Overall!AY47),"", Overall!AY47)</f>
        <v/>
      </c>
      <c r="F42" s="3"/>
      <c r="G42" s="3"/>
    </row>
    <row r="43" spans="1:7" ht="12.75" customHeight="1" x14ac:dyDescent="0.25">
      <c r="A43" s="153"/>
      <c r="B43" s="51" t="str">
        <f>IF(ISBLANK(Overall!AV48),"", Overall!AV48)</f>
        <v/>
      </c>
      <c r="C43" s="51" t="str">
        <f>IF(ISBLANK(Overall!AW48),"", Overall!AW48)</f>
        <v/>
      </c>
      <c r="D43" s="51" t="str">
        <f>IF(ISBLANK(Overall!AX48),"", Overall!AX48)</f>
        <v/>
      </c>
      <c r="E43" s="51" t="str">
        <f>IF(ISBLANK(Overall!AY48),"", Overall!AY48)</f>
        <v/>
      </c>
      <c r="F43" s="3"/>
      <c r="G43" s="3"/>
    </row>
    <row r="44" spans="1:7" ht="12.75" customHeight="1" x14ac:dyDescent="0.25">
      <c r="A44" s="153"/>
      <c r="B44" s="51" t="str">
        <f>IF(ISBLANK(Overall!AV49),"", Overall!AV49)</f>
        <v/>
      </c>
      <c r="C44" s="51" t="str">
        <f>IF(ISBLANK(Overall!AW49),"", Overall!AW49)</f>
        <v/>
      </c>
      <c r="D44" s="51" t="str">
        <f>IF(ISBLANK(Overall!AX49),"", Overall!AX49)</f>
        <v/>
      </c>
      <c r="E44" s="51" t="str">
        <f>IF(ISBLANK(Overall!AY49),"", Overall!AY49)</f>
        <v/>
      </c>
      <c r="F44" s="3"/>
      <c r="G44" s="3"/>
    </row>
    <row r="45" spans="1:7" ht="12.75" customHeight="1" x14ac:dyDescent="0.25">
      <c r="A45" s="153"/>
      <c r="B45" s="51" t="str">
        <f>IF(ISBLANK(Overall!AV50),"", Overall!AV50)</f>
        <v/>
      </c>
      <c r="C45" s="51" t="str">
        <f>IF(ISBLANK(Overall!AW50),"", Overall!AW50)</f>
        <v/>
      </c>
      <c r="D45" s="51" t="str">
        <f>IF(ISBLANK(Overall!AX50),"", Overall!AX50)</f>
        <v/>
      </c>
      <c r="E45" s="51" t="str">
        <f>IF(ISBLANK(Overall!AY50),"", Overall!AY50)</f>
        <v/>
      </c>
      <c r="F45" s="3"/>
      <c r="G45" s="3"/>
    </row>
    <row r="46" spans="1:7" ht="12.75" customHeight="1" x14ac:dyDescent="0.25">
      <c r="A46" s="153"/>
      <c r="B46" s="51" t="str">
        <f>IF(ISBLANK(Overall!AV51),"", Overall!AV51)</f>
        <v/>
      </c>
      <c r="C46" s="51" t="str">
        <f>IF(ISBLANK(Overall!AW51),"", Overall!AW51)</f>
        <v/>
      </c>
      <c r="D46" s="51" t="str">
        <f>IF(ISBLANK(Overall!AX51),"", Overall!AX51)</f>
        <v/>
      </c>
      <c r="E46" s="51" t="str">
        <f>IF(ISBLANK(Overall!AY51),"", Overall!AY51)</f>
        <v/>
      </c>
      <c r="F46" s="3"/>
      <c r="G46" s="3"/>
    </row>
    <row r="47" spans="1:7" ht="12.75" customHeight="1" x14ac:dyDescent="0.25">
      <c r="A47" s="153"/>
      <c r="B47" s="51" t="str">
        <f>IF(ISBLANK(Overall!AV52),"", Overall!AV52)</f>
        <v/>
      </c>
      <c r="C47" s="51" t="str">
        <f>IF(ISBLANK(Overall!AW52),"", Overall!AW52)</f>
        <v/>
      </c>
      <c r="D47" s="51" t="str">
        <f>IF(ISBLANK(Overall!AX52),"", Overall!AX52)</f>
        <v/>
      </c>
      <c r="E47" s="51" t="str">
        <f>IF(ISBLANK(Overall!AY52),"", Overall!AY52)</f>
        <v/>
      </c>
      <c r="F47" s="3"/>
      <c r="G47" s="3"/>
    </row>
    <row r="48" spans="1:7" ht="12.75" customHeight="1" x14ac:dyDescent="0.25">
      <c r="A48" s="153"/>
      <c r="B48" s="51" t="str">
        <f>IF(ISBLANK(Overall!AV53),"", Overall!AV53)</f>
        <v/>
      </c>
      <c r="C48" s="51" t="str">
        <f>IF(ISBLANK(Overall!AW53),"", Overall!AW53)</f>
        <v/>
      </c>
      <c r="D48" s="51" t="str">
        <f>IF(ISBLANK(Overall!AX53),"", Overall!AX53)</f>
        <v/>
      </c>
      <c r="E48" s="51" t="str">
        <f>IF(ISBLANK(Overall!AY53),"", Overall!AY53)</f>
        <v/>
      </c>
      <c r="F48" s="3"/>
      <c r="G48" s="3"/>
    </row>
    <row r="49" spans="1:7" ht="12.75" customHeight="1" x14ac:dyDescent="0.25">
      <c r="A49" s="153"/>
      <c r="B49" s="51" t="str">
        <f>IF(ISBLANK(Overall!AV54),"", Overall!AV54)</f>
        <v/>
      </c>
      <c r="C49" s="51" t="str">
        <f>IF(ISBLANK(Overall!AW54),"", Overall!AW54)</f>
        <v/>
      </c>
      <c r="D49" s="51" t="str">
        <f>IF(ISBLANK(Overall!AX54),"", Overall!AX54)</f>
        <v/>
      </c>
      <c r="E49" s="51" t="str">
        <f>IF(ISBLANK(Overall!AY54),"", Overall!AY54)</f>
        <v/>
      </c>
      <c r="F49" s="3"/>
      <c r="G49" s="3"/>
    </row>
    <row r="50" spans="1:7" ht="12.75" customHeight="1" x14ac:dyDescent="0.25">
      <c r="A50" s="153"/>
      <c r="B50" s="51" t="str">
        <f>IF(ISBLANK(Overall!AV55),"", Overall!AV55)</f>
        <v/>
      </c>
      <c r="C50" s="51" t="str">
        <f>IF(ISBLANK(Overall!AW55),"", Overall!AW55)</f>
        <v/>
      </c>
      <c r="D50" s="51" t="str">
        <f>IF(ISBLANK(Overall!AX55),"", Overall!AX55)</f>
        <v/>
      </c>
      <c r="E50" s="51" t="str">
        <f>IF(ISBLANK(Overall!AY55),"", Overall!AY55)</f>
        <v/>
      </c>
      <c r="F50" s="3"/>
      <c r="G50" s="3"/>
    </row>
    <row r="51" spans="1:7" ht="12.75" customHeight="1" x14ac:dyDescent="0.25">
      <c r="A51" s="153"/>
      <c r="B51" s="51" t="str">
        <f>IF(ISBLANK(Overall!AV56),"", Overall!AV56)</f>
        <v/>
      </c>
      <c r="C51" s="51" t="str">
        <f>IF(ISBLANK(Overall!AW56),"", Overall!AW56)</f>
        <v/>
      </c>
      <c r="D51" s="51" t="str">
        <f>IF(ISBLANK(Overall!AX56),"", Overall!AX56)</f>
        <v/>
      </c>
      <c r="E51" s="51" t="str">
        <f>IF(ISBLANK(Overall!AY56),"", Overall!AY56)</f>
        <v/>
      </c>
      <c r="F51" s="3"/>
      <c r="G51" s="3"/>
    </row>
    <row r="52" spans="1:7" ht="12.75" customHeight="1" x14ac:dyDescent="0.25">
      <c r="A52" s="153"/>
      <c r="B52" s="51" t="str">
        <f>IF(ISBLANK(Overall!AV57),"", Overall!AV57)</f>
        <v/>
      </c>
      <c r="C52" s="51" t="str">
        <f>IF(ISBLANK(Overall!AW57),"", Overall!AW57)</f>
        <v/>
      </c>
      <c r="D52" s="51" t="str">
        <f>IF(ISBLANK(Overall!AX57),"", Overall!AX57)</f>
        <v/>
      </c>
      <c r="E52" s="51" t="str">
        <f>IF(ISBLANK(Overall!AY57),"", Overall!AY57)</f>
        <v/>
      </c>
      <c r="F52" s="3" t="str">
        <f>IF(ISBLANK(Overall!AZ58),"", Overall!AZ58)</f>
        <v/>
      </c>
      <c r="G52" s="3" t="str">
        <f>IF(ISBLANK(Overall!BA58),"", Overall!BA58)</f>
        <v>ITA - MedCertify</v>
      </c>
    </row>
    <row r="53" spans="1:7" ht="12.75" customHeight="1" x14ac:dyDescent="0.25">
      <c r="A53" s="9"/>
      <c r="B53" s="2"/>
      <c r="C53" s="2"/>
      <c r="D53" s="2"/>
      <c r="E53" s="2"/>
      <c r="F53" s="2"/>
      <c r="G53" s="2"/>
    </row>
    <row r="54" spans="1:7" x14ac:dyDescent="0.25">
      <c r="A54" s="5" t="str">
        <f>Overall!A63</f>
        <v>Eligible Persons</v>
      </c>
      <c r="B54" s="3">
        <v>150</v>
      </c>
      <c r="C54" s="3">
        <v>139</v>
      </c>
      <c r="D54" s="3">
        <v>86</v>
      </c>
      <c r="E54" s="3">
        <v>46</v>
      </c>
      <c r="F54" s="3">
        <f>IF(ISBLANK(Overall!AZ63),"", Overall!AZ63)</f>
        <v>93</v>
      </c>
      <c r="G54" s="3">
        <f>IF(ISBLANK(Overall!BA63),"", Overall!BA63)</f>
        <v>368</v>
      </c>
    </row>
    <row r="55" spans="1:7" x14ac:dyDescent="0.25">
      <c r="A55" s="5" t="str">
        <f>Overall!A64</f>
        <v># Persons Served</v>
      </c>
      <c r="B55" s="3">
        <v>150</v>
      </c>
      <c r="C55" s="3">
        <v>139</v>
      </c>
      <c r="D55" s="3">
        <v>86</v>
      </c>
      <c r="E55" s="3">
        <v>46</v>
      </c>
      <c r="F55" s="3">
        <v>0</v>
      </c>
      <c r="G55" s="3">
        <v>0</v>
      </c>
    </row>
    <row r="56" spans="1:7" x14ac:dyDescent="0.25">
      <c r="A56" s="5" t="str">
        <f>Overall!A65</f>
        <v># People on Waiting List</v>
      </c>
      <c r="B56" s="3">
        <v>28</v>
      </c>
      <c r="C56" s="3">
        <v>0</v>
      </c>
      <c r="D56" s="3">
        <v>11</v>
      </c>
      <c r="E56" s="3">
        <v>0</v>
      </c>
      <c r="F56" s="3">
        <f>IF(ISBLANK(Overall!AZ65),"", Overall!AZ65)</f>
        <v>153</v>
      </c>
      <c r="G56" s="3">
        <f>IF(ISBLANK(Overall!BA65),"", Overall!BA65)</f>
        <v>0</v>
      </c>
    </row>
    <row r="57" spans="1:7" x14ac:dyDescent="0.25">
      <c r="B57" s="2"/>
      <c r="C57" s="2"/>
      <c r="D57" s="2"/>
      <c r="E57" s="2"/>
      <c r="F57" s="2"/>
      <c r="G57" s="2"/>
    </row>
    <row r="58" spans="1:7" ht="28.5" customHeight="1" x14ac:dyDescent="0.25">
      <c r="A58" s="7" t="str">
        <f>Overall!A67</f>
        <v>Performance Measures</v>
      </c>
      <c r="B58" s="3" t="str">
        <f>IF(ISBLANK(Overall!AV67),"", Overall!AV67)</f>
        <v>as listed in MOA</v>
      </c>
      <c r="C58" s="3" t="str">
        <f>IF(ISBLANK(Overall!AW67),"", Overall!AW67)</f>
        <v>as listed in MOA</v>
      </c>
      <c r="D58" s="3" t="str">
        <f>IF(ISBLANK(Overall!AX67),"", Overall!AX67)</f>
        <v>as listed in MOA</v>
      </c>
      <c r="E58" s="3" t="str">
        <f>IF(ISBLANK(Overall!AY67),"", Overall!AY67)</f>
        <v>as listed in MOA</v>
      </c>
      <c r="F58" s="3" t="str">
        <f>IF(ISBLANK(Overall!AZ67),"", Overall!AZ67)</f>
        <v>as listed in MOA</v>
      </c>
      <c r="G58" s="3" t="str">
        <f>IF(ISBLANK(Overall!BA67),"", Overall!BA67)</f>
        <v>as listed in MOA</v>
      </c>
    </row>
  </sheetData>
  <customSheetViews>
    <customSheetView guid="{26284B60-2A36-4C62-A2C2-4E7BEA339BA7}" showPageBreaks="1" fitToPage="1" hiddenColumns="1" state="hidden">
      <selection activeCell="K16" sqref="K16"/>
      <pageMargins left="0" right="0" top="0" bottom="0" header="0" footer="0"/>
      <pageSetup scale="46" fitToWidth="0" orientation="landscape" r:id="rId1"/>
      <headerFooter>
        <oddHeader>&amp;CGreen River Area Development District
Workforce Investment and Opportunity Act Funds
FY 2018</oddHeader>
      </headerFooter>
    </customSheetView>
    <customSheetView guid="{BF343B0E-2A32-435E-8054-AB8178F73B68}" showPageBreaks="1" fitToPage="1" hiddenColumns="1">
      <selection activeCell="B58" sqref="B58"/>
      <pageMargins left="0" right="0" top="0" bottom="0" header="0" footer="0"/>
      <pageSetup scale="47" fitToWidth="0" orientation="landscape" r:id="rId2"/>
      <headerFooter>
        <oddHeader>&amp;CGreen River Area Development District
Workforce Investment and Opportunity Act Funds
FY 2017</oddHeader>
      </headerFooter>
    </customSheetView>
    <customSheetView guid="{907F337C-49EC-4B14-8FDC-DDF14DA2E8F0}" fitToPage="1">
      <selection activeCell="B7" sqref="B7"/>
      <pageMargins left="0" right="0" top="0" bottom="0" header="0" footer="0"/>
      <pageSetup fitToWidth="0" orientation="landscape"/>
      <headerFooter>
        <oddHeader>&amp;CPennyrile Area Development District
Workforce Investment and Opportunity Act Funds
FY 2017</oddHeader>
      </headerFooter>
    </customSheetView>
    <customSheetView guid="{52B4F8F5-379C-4DA9-B12D-510F41666B06}" fitToPage="1">
      <pane ySplit="3" topLeftCell="A28" activePane="bottomLeft" state="frozen"/>
      <selection pane="bottomLeft" activeCell="A24" sqref="A24"/>
      <pageMargins left="0" right="0" top="0" bottom="0" header="0" footer="0"/>
      <pageSetup scale="89" fitToWidth="0" orientation="landscape" r:id="rId3"/>
      <headerFooter>
        <oddHeader>&amp;CPennyrile Area Development District
Workforce Investment and Opportunity Act Funds
FY 2017</oddHeader>
      </headerFooter>
    </customSheetView>
    <customSheetView guid="{4CDA3EBB-4A2E-4281-AC0D-AAB7CD5E6D9C}" showPageBreaks="1" fitToPage="1" state="hidden">
      <selection activeCell="B7" sqref="B7"/>
      <pageMargins left="0" right="0" top="0" bottom="0" header="0" footer="0"/>
      <pageSetup scale="45" fitToWidth="0" orientation="landscape" r:id="rId4"/>
      <headerFooter>
        <oddHeader>&amp;CPennyrile Area Development District
Workforce Investment and Opportunity Act Funds
FY 2017</oddHeader>
      </headerFooter>
    </customSheetView>
    <customSheetView guid="{E128D64C-6B3B-43DD-8512-8DA65EBD4AE7}" showPageBreaks="1" fitToPage="1" hiddenColumns="1" state="hidden">
      <selection activeCell="K16" sqref="K16"/>
      <pageMargins left="0" right="0" top="0" bottom="0" header="0" footer="0"/>
      <pageSetup scale="46" fitToWidth="0" orientation="landscape" r:id="rId5"/>
      <headerFooter>
        <oddHeader>&amp;CGreen River Area Development District
Workforce Investment and Opportunity Act Funds
FY 2018</oddHeader>
      </headerFooter>
    </customSheetView>
    <customSheetView guid="{5AA69D90-CCEF-45D2-852A-E9301C21BA5C}" showPageBreaks="1" fitToPage="1" hiddenColumns="1" state="hidden">
      <selection activeCell="K16" sqref="K16"/>
      <pageMargins left="0" right="0" top="0" bottom="0" header="0" footer="0"/>
      <pageSetup scale="46" fitToWidth="0" orientation="landscape" r:id="rId6"/>
      <headerFooter>
        <oddHeader>&amp;CGreen River Area Development District
Workforce Investment and Opportunity Act Funds
FY 2018</oddHeader>
      </headerFooter>
    </customSheetView>
  </customSheetViews>
  <mergeCells count="2">
    <mergeCell ref="A18:A22"/>
    <mergeCell ref="A26:A52"/>
  </mergeCells>
  <pageMargins left="0.25" right="0.25" top="0.75" bottom="0.75" header="0.3" footer="0.3"/>
  <pageSetup scale="46" fitToWidth="0" orientation="landscape" r:id="rId7"/>
  <headerFooter>
    <oddHeader>&amp;CGreen River Area Development District
Workforce Investment and Opportunity Act Funds
FY 2018</oddHead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4"/>
  <sheetViews>
    <sheetView workbookViewId="0">
      <selection activeCell="A4" sqref="A4"/>
    </sheetView>
  </sheetViews>
  <sheetFormatPr defaultColWidth="8.85546875" defaultRowHeight="15" x14ac:dyDescent="0.25"/>
  <cols>
    <col min="1" max="1" width="39.42578125" bestFit="1" customWidth="1"/>
    <col min="2" max="2" width="2.42578125" customWidth="1"/>
    <col min="3" max="3" width="15.42578125" customWidth="1"/>
    <col min="4" max="4" width="2.42578125" customWidth="1"/>
    <col min="5" max="5" width="63.28515625" bestFit="1" customWidth="1"/>
    <col min="11" max="11" width="7.28515625" customWidth="1"/>
  </cols>
  <sheetData>
    <row r="1" spans="1:11" x14ac:dyDescent="0.25">
      <c r="A1" s="163" t="s">
        <v>0</v>
      </c>
      <c r="B1" s="163"/>
      <c r="C1" s="163"/>
      <c r="D1" s="163"/>
      <c r="E1" s="163"/>
    </row>
    <row r="3" spans="1:11" x14ac:dyDescent="0.25">
      <c r="A3" s="12" t="s">
        <v>265</v>
      </c>
      <c r="B3" s="12"/>
      <c r="C3" s="10"/>
      <c r="D3" s="10"/>
    </row>
    <row r="5" spans="1:11" x14ac:dyDescent="0.25">
      <c r="A5" s="12" t="s">
        <v>266</v>
      </c>
      <c r="B5" s="12"/>
      <c r="C5" s="12" t="s">
        <v>267</v>
      </c>
      <c r="D5" s="12"/>
      <c r="E5" s="12" t="s">
        <v>268</v>
      </c>
    </row>
    <row r="6" spans="1:11" x14ac:dyDescent="0.25">
      <c r="A6" s="7" t="s">
        <v>269</v>
      </c>
      <c r="B6" s="15"/>
      <c r="C6" s="18">
        <v>-3394.46</v>
      </c>
      <c r="D6" s="19"/>
      <c r="E6" s="7" t="s">
        <v>270</v>
      </c>
    </row>
    <row r="7" spans="1:11" x14ac:dyDescent="0.25">
      <c r="A7" s="7" t="s">
        <v>271</v>
      </c>
      <c r="B7" s="16"/>
      <c r="C7" s="6">
        <v>42861.03</v>
      </c>
      <c r="D7" s="20"/>
      <c r="E7" s="7" t="s">
        <v>272</v>
      </c>
    </row>
    <row r="8" spans="1:11" ht="15" customHeight="1" x14ac:dyDescent="0.25">
      <c r="A8" s="45" t="s">
        <v>273</v>
      </c>
      <c r="B8" s="16"/>
      <c r="C8" s="20"/>
      <c r="D8" s="20"/>
      <c r="E8" s="161" t="s">
        <v>270</v>
      </c>
      <c r="F8" s="1"/>
      <c r="G8" s="1"/>
      <c r="H8" s="1"/>
      <c r="I8" s="1"/>
      <c r="J8" s="1"/>
      <c r="K8" s="1"/>
    </row>
    <row r="9" spans="1:11" x14ac:dyDescent="0.25">
      <c r="A9" s="7" t="s">
        <v>274</v>
      </c>
      <c r="B9" s="16"/>
      <c r="C9" s="21">
        <v>-42045.23</v>
      </c>
      <c r="D9" s="20"/>
      <c r="E9" s="161"/>
      <c r="F9" s="1"/>
      <c r="G9" s="1"/>
      <c r="H9" s="1"/>
      <c r="I9" s="1"/>
      <c r="J9" s="1"/>
      <c r="K9" s="1"/>
    </row>
    <row r="10" spans="1:11" x14ac:dyDescent="0.25">
      <c r="A10" s="164" t="s">
        <v>275</v>
      </c>
      <c r="B10" s="16"/>
      <c r="C10" s="19"/>
      <c r="D10" s="20"/>
      <c r="E10" s="162" t="s">
        <v>276</v>
      </c>
    </row>
    <row r="11" spans="1:11" x14ac:dyDescent="0.25">
      <c r="A11" s="164"/>
      <c r="B11" s="16"/>
      <c r="C11" s="18">
        <f>208666.8+1750.72+9494.54</f>
        <v>219912.06</v>
      </c>
      <c r="D11" s="20"/>
      <c r="E11" s="162"/>
    </row>
    <row r="12" spans="1:11" ht="60" x14ac:dyDescent="0.25">
      <c r="A12" s="3" t="s">
        <v>277</v>
      </c>
      <c r="B12" s="17"/>
      <c r="C12" s="6">
        <v>-330660</v>
      </c>
      <c r="D12" s="21"/>
      <c r="E12" s="7"/>
    </row>
    <row r="13" spans="1:11" ht="15.75" thickBot="1" x14ac:dyDescent="0.3">
      <c r="A13" s="46"/>
      <c r="C13" s="14">
        <f>SUM(C6:C12)</f>
        <v>-113326.6</v>
      </c>
      <c r="D13" s="13"/>
    </row>
    <row r="14" spans="1:11" ht="15.75" thickTop="1" x14ac:dyDescent="0.25"/>
  </sheetData>
  <customSheetViews>
    <customSheetView guid="{26284B60-2A36-4C62-A2C2-4E7BEA339BA7}" fitToPage="1" state="hidden">
      <selection activeCell="A4" sqref="A4"/>
      <pageMargins left="0" right="0" top="0" bottom="0" header="0" footer="0"/>
      <pageSetup fitToHeight="0" orientation="landscape" r:id="rId1"/>
    </customSheetView>
    <customSheetView guid="{BF343B0E-2A32-435E-8054-AB8178F73B68}" fitToPage="1">
      <selection sqref="A1:E1"/>
      <pageMargins left="0" right="0" top="0" bottom="0" header="0" footer="0"/>
      <pageSetup fitToHeight="0" orientation="landscape" r:id="rId2"/>
    </customSheetView>
    <customSheetView guid="{907F337C-49EC-4B14-8FDC-DDF14DA2E8F0}" fitToPage="1">
      <selection activeCell="I13" sqref="I13"/>
      <pageMargins left="0" right="0" top="0" bottom="0" header="0" footer="0"/>
      <pageSetup fitToHeight="0" orientation="landscape" horizontalDpi="0" verticalDpi="0" r:id="rId3"/>
    </customSheetView>
    <customSheetView guid="{52B4F8F5-379C-4DA9-B12D-510F41666B06}" fitToPage="1">
      <selection activeCell="I13" sqref="I13"/>
      <pageMargins left="0" right="0" top="0" bottom="0" header="0" footer="0"/>
      <pageSetup fitToHeight="0" orientation="landscape" horizontalDpi="0" verticalDpi="0" r:id="rId4"/>
    </customSheetView>
    <customSheetView guid="{4CDA3EBB-4A2E-4281-AC0D-AAB7CD5E6D9C}" fitToPage="1" state="hidden">
      <selection activeCell="I13" sqref="I13"/>
      <pageMargins left="0" right="0" top="0" bottom="0" header="0" footer="0"/>
      <pageSetup fitToHeight="0" orientation="landscape" horizontalDpi="0" verticalDpi="0" r:id="rId5"/>
    </customSheetView>
    <customSheetView guid="{E128D64C-6B3B-43DD-8512-8DA65EBD4AE7}" fitToPage="1" state="hidden">
      <selection activeCell="A4" sqref="A4"/>
      <pageMargins left="0" right="0" top="0" bottom="0" header="0" footer="0"/>
      <pageSetup fitToHeight="0" orientation="landscape" r:id="rId6"/>
    </customSheetView>
    <customSheetView guid="{5AA69D90-CCEF-45D2-852A-E9301C21BA5C}" fitToPage="1" state="hidden">
      <selection activeCell="A4" sqref="A4"/>
      <pageMargins left="0" right="0" top="0" bottom="0" header="0" footer="0"/>
      <pageSetup fitToHeight="0" orientation="landscape" r:id="rId7"/>
    </customSheetView>
  </customSheetViews>
  <mergeCells count="4">
    <mergeCell ref="E8:E9"/>
    <mergeCell ref="E10:E11"/>
    <mergeCell ref="A1:E1"/>
    <mergeCell ref="A10:A11"/>
  </mergeCells>
  <pageMargins left="0.7" right="0.7" top="0.75" bottom="0.75" header="0.3" footer="0.3"/>
  <pageSetup fitToHeight="0" orientation="landscape" r:id="rId8"/>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65"/>
  <sheetViews>
    <sheetView zoomScaleNormal="100" workbookViewId="0">
      <pane xSplit="1" ySplit="3" topLeftCell="B4" activePane="bottomRight" state="frozen"/>
      <selection pane="topRight" activeCell="B5" sqref="B5"/>
      <selection pane="bottomLeft" activeCell="B5" sqref="B5"/>
      <selection pane="bottomRight" activeCell="B5" sqref="B5"/>
    </sheetView>
  </sheetViews>
  <sheetFormatPr defaultColWidth="8.85546875" defaultRowHeight="15" x14ac:dyDescent="0.25"/>
  <cols>
    <col min="1" max="1" width="34.5703125" style="1" customWidth="1"/>
    <col min="2" max="2" width="68.42578125" customWidth="1"/>
    <col min="3" max="3" width="24.28515625" bestFit="1" customWidth="1"/>
    <col min="4" max="4" width="28.85546875" bestFit="1" customWidth="1"/>
    <col min="5" max="5" width="31.5703125" bestFit="1" customWidth="1"/>
    <col min="6" max="6" width="30.85546875" bestFit="1" customWidth="1"/>
    <col min="7" max="7" width="32.140625" bestFit="1" customWidth="1"/>
    <col min="8" max="8" width="25.7109375" customWidth="1"/>
    <col min="9" max="9" width="23.42578125" bestFit="1" customWidth="1"/>
    <col min="10" max="10" width="28.7109375" bestFit="1" customWidth="1"/>
    <col min="11" max="11" width="33.28515625" customWidth="1"/>
    <col min="12" max="12" width="31.28515625" bestFit="1" customWidth="1"/>
    <col min="13" max="13" width="24.5703125" customWidth="1"/>
    <col min="14" max="14" width="17.42578125" hidden="1" customWidth="1"/>
    <col min="15" max="15" width="38.5703125" hidden="1" customWidth="1"/>
    <col min="16" max="16" width="37.5703125" customWidth="1"/>
    <col min="17" max="17" width="21.7109375" bestFit="1" customWidth="1"/>
    <col min="18" max="18" width="32.140625" bestFit="1" customWidth="1"/>
    <col min="19" max="19" width="31.5703125" bestFit="1" customWidth="1"/>
    <col min="20" max="20" width="25.7109375" customWidth="1"/>
    <col min="21" max="27" width="29.28515625" bestFit="1" customWidth="1"/>
    <col min="28" max="28" width="29.28515625" customWidth="1"/>
    <col min="29" max="31" width="25.7109375" hidden="1" customWidth="1"/>
    <col min="32" max="32" width="8.85546875" customWidth="1"/>
  </cols>
  <sheetData>
    <row r="1" spans="1:31" ht="15.75" thickBot="1" x14ac:dyDescent="0.3">
      <c r="A1" s="1" t="s">
        <v>38</v>
      </c>
    </row>
    <row r="2" spans="1:31" ht="15.75" thickBot="1" x14ac:dyDescent="0.3">
      <c r="A2" s="30"/>
      <c r="B2" s="157" t="s">
        <v>39</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52"/>
      <c r="AC2" s="165"/>
      <c r="AD2" s="165"/>
      <c r="AE2" s="166"/>
    </row>
    <row r="3" spans="1:31" s="3" customFormat="1" ht="30" x14ac:dyDescent="0.25">
      <c r="B3" s="3" t="s">
        <v>2</v>
      </c>
      <c r="C3" s="3" t="s">
        <v>43</v>
      </c>
      <c r="D3" s="3" t="s">
        <v>4</v>
      </c>
      <c r="E3" s="3" t="s">
        <v>6</v>
      </c>
      <c r="F3" s="3" t="s">
        <v>8</v>
      </c>
      <c r="G3" s="3" t="s">
        <v>10</v>
      </c>
      <c r="H3" s="3" t="s">
        <v>45</v>
      </c>
      <c r="I3" s="3" t="s">
        <v>46</v>
      </c>
      <c r="J3" s="3" t="str">
        <f>Overall!K3</f>
        <v>NSIP 7/1/24 to 9/30/24</v>
      </c>
      <c r="K3" s="3" t="str">
        <f>Overall!L3</f>
        <v>NSIP 10/1/24 to 6/30/25</v>
      </c>
      <c r="L3" s="66" t="s">
        <v>278</v>
      </c>
      <c r="M3" s="3" t="s">
        <v>263</v>
      </c>
      <c r="N3" s="3" t="s">
        <v>279</v>
      </c>
      <c r="O3" s="3" t="s">
        <v>280</v>
      </c>
      <c r="P3" s="3" t="s">
        <v>49</v>
      </c>
      <c r="Q3" s="95" t="s">
        <v>281</v>
      </c>
      <c r="R3" s="3" t="s">
        <v>282</v>
      </c>
      <c r="S3" s="3" t="s">
        <v>50</v>
      </c>
      <c r="T3" s="3" t="s">
        <v>51</v>
      </c>
      <c r="U3" s="3" t="s">
        <v>14</v>
      </c>
      <c r="V3" s="3" t="str">
        <f>Overall!U3</f>
        <v>MIPPA SHIP 7/1/2024 to 8/30/2024</v>
      </c>
      <c r="W3" s="3" t="str">
        <f>Overall!V3</f>
        <v>MIPPA SHIP 9/1/24 to 6/30/25</v>
      </c>
      <c r="X3" s="3" t="str">
        <f>Overall!W3</f>
        <v>MIPPA AAA 7/1/2024 to 8/31/24</v>
      </c>
      <c r="Y3" s="3" t="str">
        <f>Overall!W3</f>
        <v>MIPPA AAA 7/1/2024 to 8/31/24</v>
      </c>
      <c r="Z3" s="3" t="str">
        <f>Overall!Y3</f>
        <v>MIPPA ADRC 7/1/24 to 8/30/24</v>
      </c>
      <c r="AA3" s="3" t="str">
        <f>Overall!Z3</f>
        <v>MIPPA ADRC 9/1/24 to 8 /31/25</v>
      </c>
      <c r="AB3" s="3" t="s">
        <v>22</v>
      </c>
      <c r="AC3" s="29" t="s">
        <v>283</v>
      </c>
      <c r="AD3" s="29" t="s">
        <v>284</v>
      </c>
      <c r="AE3" s="29" t="s">
        <v>285</v>
      </c>
    </row>
    <row r="4" spans="1:31" s="4" customFormat="1" x14ac:dyDescent="0.25">
      <c r="A4" s="29" t="s">
        <v>86</v>
      </c>
      <c r="B4" s="62">
        <f>Overall!B4</f>
        <v>593665.77</v>
      </c>
      <c r="C4" s="4">
        <f>Overall!C4</f>
        <v>40100</v>
      </c>
      <c r="D4" s="4">
        <f>Overall!D4</f>
        <v>650801.47</v>
      </c>
      <c r="E4" s="4">
        <f>Overall!E4</f>
        <v>644900.68000000005</v>
      </c>
      <c r="F4" s="4">
        <f>Overall!G4</f>
        <v>17152</v>
      </c>
      <c r="G4" s="4">
        <f>Overall!H4</f>
        <v>236509.81</v>
      </c>
      <c r="H4" s="88">
        <f>Overall!I4</f>
        <v>3439.68</v>
      </c>
      <c r="I4" s="4">
        <f>Overall!J4</f>
        <v>14156.88</v>
      </c>
      <c r="J4" s="4">
        <f>Overall!K4</f>
        <v>44884.68</v>
      </c>
      <c r="K4" s="4">
        <f>Overall!L4</f>
        <v>110661.1</v>
      </c>
      <c r="L4" s="67" t="e">
        <f>Overall!#REF!</f>
        <v>#REF!</v>
      </c>
      <c r="M4" s="4" t="e">
        <f>Overall!#REF!</f>
        <v>#REF!</v>
      </c>
      <c r="N4" s="4" t="e">
        <f>Overall!#REF!</f>
        <v>#REF!</v>
      </c>
      <c r="O4" s="4" t="e">
        <f>Overall!#REF!</f>
        <v>#REF!</v>
      </c>
      <c r="P4" s="4">
        <f>Overall!M4</f>
        <v>74766</v>
      </c>
      <c r="Q4" s="96" t="e">
        <f>Overall!#REF!</f>
        <v>#REF!</v>
      </c>
      <c r="R4" s="4" t="e">
        <f>Overall!#REF!</f>
        <v>#REF!</v>
      </c>
      <c r="S4" s="4">
        <f>Overall!N4</f>
        <v>98554.47</v>
      </c>
      <c r="T4" s="4">
        <f>Overall!O4</f>
        <v>570430</v>
      </c>
      <c r="U4" s="4">
        <f>Overall!S4</f>
        <v>41167</v>
      </c>
      <c r="V4" s="4">
        <f>Overall!U4</f>
        <v>8737.6299999999992</v>
      </c>
      <c r="W4" s="4">
        <f>Overall!V4</f>
        <v>20512</v>
      </c>
      <c r="X4" s="4">
        <f>Overall!W4</f>
        <v>0</v>
      </c>
      <c r="Y4" s="4">
        <f>Overall!X4</f>
        <v>18512</v>
      </c>
      <c r="Z4" s="4">
        <f>Overall!Y4</f>
        <v>306.08</v>
      </c>
      <c r="AA4" s="4">
        <f>Overall!Z4</f>
        <v>9289</v>
      </c>
      <c r="AB4" s="4">
        <f>Overall!AA4</f>
        <v>114049</v>
      </c>
    </row>
    <row r="5" spans="1:31" s="4" customFormat="1" x14ac:dyDescent="0.25">
      <c r="A5" s="24" t="s">
        <v>87</v>
      </c>
      <c r="H5" s="88"/>
      <c r="L5" s="67"/>
      <c r="Q5" s="96"/>
    </row>
    <row r="6" spans="1:31" s="4" customFormat="1" x14ac:dyDescent="0.25">
      <c r="A6" s="24" t="s">
        <v>88</v>
      </c>
      <c r="B6" s="4">
        <f>SUM(B4:B5)</f>
        <v>593665.77</v>
      </c>
      <c r="C6" s="4">
        <f t="shared" ref="C6:AE6" si="0">SUM(C4:C5)</f>
        <v>40100</v>
      </c>
      <c r="D6" s="4">
        <f t="shared" si="0"/>
        <v>650801.47</v>
      </c>
      <c r="E6" s="4">
        <f t="shared" si="0"/>
        <v>644900.68000000005</v>
      </c>
      <c r="F6" s="4">
        <f t="shared" si="0"/>
        <v>17152</v>
      </c>
      <c r="G6" s="4">
        <f t="shared" si="0"/>
        <v>236509.81</v>
      </c>
      <c r="H6" s="88">
        <f t="shared" si="0"/>
        <v>3439.68</v>
      </c>
      <c r="I6" s="4">
        <f t="shared" si="0"/>
        <v>14156.88</v>
      </c>
      <c r="J6" s="4">
        <f t="shared" si="0"/>
        <v>44884.68</v>
      </c>
      <c r="K6" s="4">
        <f t="shared" si="0"/>
        <v>110661.1</v>
      </c>
      <c r="L6" s="67" t="e">
        <f t="shared" si="0"/>
        <v>#REF!</v>
      </c>
      <c r="M6" s="4" t="e">
        <f t="shared" si="0"/>
        <v>#REF!</v>
      </c>
      <c r="N6" s="4" t="e">
        <f t="shared" si="0"/>
        <v>#REF!</v>
      </c>
      <c r="O6" s="4" t="e">
        <f t="shared" si="0"/>
        <v>#REF!</v>
      </c>
      <c r="P6" s="4">
        <f t="shared" si="0"/>
        <v>74766</v>
      </c>
      <c r="Q6" s="96" t="e">
        <f t="shared" si="0"/>
        <v>#REF!</v>
      </c>
      <c r="R6" s="4" t="e">
        <f t="shared" si="0"/>
        <v>#REF!</v>
      </c>
      <c r="S6" s="4">
        <f t="shared" si="0"/>
        <v>98554.47</v>
      </c>
      <c r="T6" s="4">
        <f t="shared" si="0"/>
        <v>570430</v>
      </c>
      <c r="U6" s="4">
        <f t="shared" si="0"/>
        <v>41167</v>
      </c>
      <c r="V6" s="4">
        <f t="shared" si="0"/>
        <v>8737.6299999999992</v>
      </c>
      <c r="W6" s="4">
        <f t="shared" si="0"/>
        <v>20512</v>
      </c>
      <c r="X6" s="4">
        <f t="shared" si="0"/>
        <v>0</v>
      </c>
      <c r="Y6" s="4">
        <f t="shared" si="0"/>
        <v>18512</v>
      </c>
      <c r="Z6" s="4">
        <f t="shared" si="0"/>
        <v>306.08</v>
      </c>
      <c r="AA6" s="4">
        <f t="shared" si="0"/>
        <v>9289</v>
      </c>
      <c r="AB6" s="4">
        <f t="shared" si="0"/>
        <v>114049</v>
      </c>
      <c r="AC6" s="4">
        <f t="shared" si="0"/>
        <v>0</v>
      </c>
      <c r="AD6" s="4">
        <f t="shared" si="0"/>
        <v>0</v>
      </c>
      <c r="AE6" s="4">
        <f t="shared" si="0"/>
        <v>0</v>
      </c>
    </row>
    <row r="7" spans="1:31" s="6" customFormat="1" x14ac:dyDescent="0.25">
      <c r="A7" s="24" t="s">
        <v>89</v>
      </c>
      <c r="B7" s="4"/>
      <c r="H7" s="43"/>
      <c r="L7" s="68"/>
      <c r="Q7" s="97"/>
    </row>
    <row r="8" spans="1:31" s="8" customFormat="1" x14ac:dyDescent="0.25">
      <c r="A8" s="25" t="s">
        <v>90</v>
      </c>
      <c r="B8" s="8">
        <f>B7/B6</f>
        <v>0</v>
      </c>
      <c r="C8" s="8">
        <f t="shared" ref="C8:AE8" si="1">C7/C6</f>
        <v>0</v>
      </c>
      <c r="D8" s="8">
        <f t="shared" si="1"/>
        <v>0</v>
      </c>
      <c r="E8" s="8">
        <f t="shared" si="1"/>
        <v>0</v>
      </c>
      <c r="F8" s="8">
        <f t="shared" si="1"/>
        <v>0</v>
      </c>
      <c r="G8" s="8">
        <f t="shared" si="1"/>
        <v>0</v>
      </c>
      <c r="H8" s="89">
        <f t="shared" si="1"/>
        <v>0</v>
      </c>
      <c r="I8" s="8">
        <f t="shared" si="1"/>
        <v>0</v>
      </c>
      <c r="J8" s="8">
        <f t="shared" si="1"/>
        <v>0</v>
      </c>
      <c r="K8" s="8">
        <f t="shared" si="1"/>
        <v>0</v>
      </c>
      <c r="L8" s="69" t="e">
        <f t="shared" si="1"/>
        <v>#REF!</v>
      </c>
      <c r="M8" s="8" t="e">
        <f t="shared" si="1"/>
        <v>#REF!</v>
      </c>
      <c r="N8" s="8" t="e">
        <f t="shared" si="1"/>
        <v>#REF!</v>
      </c>
      <c r="O8" s="8" t="e">
        <f t="shared" si="1"/>
        <v>#REF!</v>
      </c>
      <c r="P8" s="8">
        <f t="shared" si="1"/>
        <v>0</v>
      </c>
      <c r="Q8" s="98" t="e">
        <f t="shared" si="1"/>
        <v>#REF!</v>
      </c>
      <c r="R8" s="8" t="e">
        <f t="shared" si="1"/>
        <v>#REF!</v>
      </c>
      <c r="S8" s="8">
        <f t="shared" si="1"/>
        <v>0</v>
      </c>
      <c r="T8" s="8">
        <f t="shared" si="1"/>
        <v>0</v>
      </c>
      <c r="U8" s="8">
        <f t="shared" si="1"/>
        <v>0</v>
      </c>
      <c r="V8" s="8">
        <f t="shared" si="1"/>
        <v>0</v>
      </c>
      <c r="W8" s="8">
        <f t="shared" si="1"/>
        <v>0</v>
      </c>
      <c r="X8" s="8" t="e">
        <f t="shared" si="1"/>
        <v>#DIV/0!</v>
      </c>
      <c r="Y8" s="8">
        <f t="shared" si="1"/>
        <v>0</v>
      </c>
      <c r="Z8" s="8">
        <f t="shared" si="1"/>
        <v>0</v>
      </c>
      <c r="AA8" s="8">
        <f t="shared" si="1"/>
        <v>0</v>
      </c>
      <c r="AB8" s="8">
        <f t="shared" si="1"/>
        <v>0</v>
      </c>
      <c r="AC8" s="8" t="e">
        <f t="shared" si="1"/>
        <v>#DIV/0!</v>
      </c>
      <c r="AD8" s="8" t="e">
        <f t="shared" si="1"/>
        <v>#DIV/0!</v>
      </c>
      <c r="AE8" s="8" t="e">
        <f t="shared" si="1"/>
        <v>#DIV/0!</v>
      </c>
    </row>
    <row r="9" spans="1:31" s="6" customFormat="1" x14ac:dyDescent="0.25">
      <c r="A9" s="22" t="s">
        <v>91</v>
      </c>
      <c r="H9" s="43"/>
      <c r="L9" s="68"/>
      <c r="Q9" s="97"/>
    </row>
    <row r="10" spans="1:31" s="8" customFormat="1" x14ac:dyDescent="0.25">
      <c r="A10" s="25" t="s">
        <v>92</v>
      </c>
      <c r="B10" s="8">
        <f>B9/B6</f>
        <v>0</v>
      </c>
      <c r="C10" s="8">
        <f t="shared" ref="C10:AE10" si="2">C9/C6</f>
        <v>0</v>
      </c>
      <c r="D10" s="8">
        <f t="shared" si="2"/>
        <v>0</v>
      </c>
      <c r="E10" s="8">
        <f t="shared" si="2"/>
        <v>0</v>
      </c>
      <c r="F10" s="8">
        <f t="shared" si="2"/>
        <v>0</v>
      </c>
      <c r="G10" s="8">
        <f t="shared" si="2"/>
        <v>0</v>
      </c>
      <c r="H10" s="89">
        <f t="shared" si="2"/>
        <v>0</v>
      </c>
      <c r="I10" s="8">
        <f t="shared" si="2"/>
        <v>0</v>
      </c>
      <c r="J10" s="8">
        <f t="shared" si="2"/>
        <v>0</v>
      </c>
      <c r="K10" s="8">
        <f t="shared" si="2"/>
        <v>0</v>
      </c>
      <c r="L10" s="69" t="e">
        <f t="shared" si="2"/>
        <v>#REF!</v>
      </c>
      <c r="M10" s="8" t="e">
        <f t="shared" si="2"/>
        <v>#REF!</v>
      </c>
      <c r="N10" s="8" t="e">
        <f t="shared" si="2"/>
        <v>#REF!</v>
      </c>
      <c r="O10" s="8" t="e">
        <f t="shared" si="2"/>
        <v>#REF!</v>
      </c>
      <c r="P10" s="8">
        <f t="shared" si="2"/>
        <v>0</v>
      </c>
      <c r="Q10" s="98" t="e">
        <f t="shared" si="2"/>
        <v>#REF!</v>
      </c>
      <c r="R10" s="8" t="e">
        <f t="shared" si="2"/>
        <v>#REF!</v>
      </c>
      <c r="S10" s="8">
        <f t="shared" si="2"/>
        <v>0</v>
      </c>
      <c r="T10" s="8">
        <f t="shared" si="2"/>
        <v>0</v>
      </c>
      <c r="U10" s="8">
        <f t="shared" si="2"/>
        <v>0</v>
      </c>
      <c r="V10" s="8">
        <f t="shared" si="2"/>
        <v>0</v>
      </c>
      <c r="W10" s="8">
        <f t="shared" si="2"/>
        <v>0</v>
      </c>
      <c r="X10" s="8" t="e">
        <f t="shared" si="2"/>
        <v>#DIV/0!</v>
      </c>
      <c r="Y10" s="8">
        <f t="shared" si="2"/>
        <v>0</v>
      </c>
      <c r="Z10" s="8">
        <f t="shared" si="2"/>
        <v>0</v>
      </c>
      <c r="AA10" s="8">
        <f t="shared" si="2"/>
        <v>0</v>
      </c>
      <c r="AB10" s="8">
        <f t="shared" si="2"/>
        <v>0</v>
      </c>
      <c r="AC10" s="8" t="e">
        <f t="shared" si="2"/>
        <v>#DIV/0!</v>
      </c>
      <c r="AD10" s="8" t="e">
        <f t="shared" si="2"/>
        <v>#DIV/0!</v>
      </c>
      <c r="AE10" s="8" t="e">
        <f t="shared" si="2"/>
        <v>#DIV/0!</v>
      </c>
    </row>
    <row r="11" spans="1:31" s="6" customFormat="1" x14ac:dyDescent="0.25">
      <c r="A11" s="22" t="s">
        <v>93</v>
      </c>
      <c r="H11" s="43"/>
      <c r="L11" s="68"/>
      <c r="Q11" s="97"/>
    </row>
    <row r="12" spans="1:31" s="8" customFormat="1" ht="15.75" customHeight="1" x14ac:dyDescent="0.25">
      <c r="A12" s="25" t="s">
        <v>94</v>
      </c>
      <c r="B12" s="8">
        <f>B11/B6</f>
        <v>0</v>
      </c>
      <c r="C12" s="8">
        <f t="shared" ref="C12:AE12" si="3">C11/C6</f>
        <v>0</v>
      </c>
      <c r="D12" s="8">
        <f t="shared" si="3"/>
        <v>0</v>
      </c>
      <c r="E12" s="8">
        <f t="shared" si="3"/>
        <v>0</v>
      </c>
      <c r="F12" s="8">
        <f t="shared" si="3"/>
        <v>0</v>
      </c>
      <c r="G12" s="8">
        <f t="shared" si="3"/>
        <v>0</v>
      </c>
      <c r="H12" s="89">
        <f t="shared" si="3"/>
        <v>0</v>
      </c>
      <c r="I12" s="8">
        <f t="shared" si="3"/>
        <v>0</v>
      </c>
      <c r="J12" s="8">
        <f t="shared" si="3"/>
        <v>0</v>
      </c>
      <c r="K12" s="8">
        <f t="shared" si="3"/>
        <v>0</v>
      </c>
      <c r="L12" s="69" t="e">
        <f t="shared" si="3"/>
        <v>#REF!</v>
      </c>
      <c r="M12" s="8" t="e">
        <f t="shared" si="3"/>
        <v>#REF!</v>
      </c>
      <c r="N12" s="8" t="e">
        <f t="shared" si="3"/>
        <v>#REF!</v>
      </c>
      <c r="O12" s="8" t="e">
        <f t="shared" si="3"/>
        <v>#REF!</v>
      </c>
      <c r="P12" s="8">
        <f t="shared" si="3"/>
        <v>0</v>
      </c>
      <c r="Q12" s="98" t="e">
        <f t="shared" si="3"/>
        <v>#REF!</v>
      </c>
      <c r="R12" s="8" t="e">
        <f t="shared" si="3"/>
        <v>#REF!</v>
      </c>
      <c r="S12" s="8">
        <f t="shared" si="3"/>
        <v>0</v>
      </c>
      <c r="T12" s="8">
        <f t="shared" si="3"/>
        <v>0</v>
      </c>
      <c r="U12" s="8">
        <f t="shared" si="3"/>
        <v>0</v>
      </c>
      <c r="V12" s="8">
        <f t="shared" si="3"/>
        <v>0</v>
      </c>
      <c r="W12" s="8">
        <f t="shared" si="3"/>
        <v>0</v>
      </c>
      <c r="X12" s="8" t="e">
        <f t="shared" si="3"/>
        <v>#DIV/0!</v>
      </c>
      <c r="Y12" s="8">
        <f t="shared" si="3"/>
        <v>0</v>
      </c>
      <c r="Z12" s="8">
        <f t="shared" si="3"/>
        <v>0</v>
      </c>
      <c r="AA12" s="8">
        <f t="shared" si="3"/>
        <v>0</v>
      </c>
      <c r="AB12" s="8">
        <f t="shared" si="3"/>
        <v>0</v>
      </c>
      <c r="AC12" s="8" t="e">
        <f t="shared" si="3"/>
        <v>#DIV/0!</v>
      </c>
      <c r="AD12" s="8" t="e">
        <f t="shared" si="3"/>
        <v>#DIV/0!</v>
      </c>
      <c r="AE12" s="8" t="e">
        <f t="shared" si="3"/>
        <v>#DIV/0!</v>
      </c>
    </row>
    <row r="13" spans="1:31" s="8" customFormat="1" ht="15.75" customHeight="1" x14ac:dyDescent="0.25">
      <c r="A13" s="25" t="s">
        <v>286</v>
      </c>
      <c r="B13" s="63">
        <f>B7+B9+B11</f>
        <v>0</v>
      </c>
      <c r="C13" s="63">
        <f t="shared" ref="C13:AB13" si="4">C7+C9+C11</f>
        <v>0</v>
      </c>
      <c r="D13" s="63">
        <f t="shared" si="4"/>
        <v>0</v>
      </c>
      <c r="E13" s="63">
        <f t="shared" si="4"/>
        <v>0</v>
      </c>
      <c r="F13" s="63">
        <f t="shared" si="4"/>
        <v>0</v>
      </c>
      <c r="G13" s="63">
        <f t="shared" si="4"/>
        <v>0</v>
      </c>
      <c r="H13" s="92">
        <f t="shared" si="4"/>
        <v>0</v>
      </c>
      <c r="I13" s="63">
        <f t="shared" si="4"/>
        <v>0</v>
      </c>
      <c r="J13" s="63">
        <f t="shared" si="4"/>
        <v>0</v>
      </c>
      <c r="K13" s="63">
        <f t="shared" si="4"/>
        <v>0</v>
      </c>
      <c r="L13" s="70">
        <f t="shared" si="4"/>
        <v>0</v>
      </c>
      <c r="M13" s="63">
        <f t="shared" si="4"/>
        <v>0</v>
      </c>
      <c r="N13" s="63">
        <f t="shared" si="4"/>
        <v>0</v>
      </c>
      <c r="O13" s="63">
        <f t="shared" si="4"/>
        <v>0</v>
      </c>
      <c r="P13" s="63">
        <f t="shared" si="4"/>
        <v>0</v>
      </c>
      <c r="Q13" s="99">
        <f t="shared" si="4"/>
        <v>0</v>
      </c>
      <c r="R13" s="63">
        <f t="shared" si="4"/>
        <v>0</v>
      </c>
      <c r="S13" s="63">
        <f t="shared" si="4"/>
        <v>0</v>
      </c>
      <c r="T13" s="63">
        <f t="shared" si="4"/>
        <v>0</v>
      </c>
      <c r="U13" s="63">
        <f t="shared" si="4"/>
        <v>0</v>
      </c>
      <c r="V13" s="63">
        <f t="shared" si="4"/>
        <v>0</v>
      </c>
      <c r="W13" s="63">
        <f t="shared" si="4"/>
        <v>0</v>
      </c>
      <c r="X13" s="63">
        <f t="shared" si="4"/>
        <v>0</v>
      </c>
      <c r="Y13" s="63">
        <f t="shared" si="4"/>
        <v>0</v>
      </c>
      <c r="Z13" s="63">
        <f t="shared" si="4"/>
        <v>0</v>
      </c>
      <c r="AA13" s="63">
        <f t="shared" si="4"/>
        <v>0</v>
      </c>
      <c r="AB13" s="63">
        <f t="shared" si="4"/>
        <v>0</v>
      </c>
    </row>
    <row r="14" spans="1:31" s="6" customFormat="1" x14ac:dyDescent="0.25">
      <c r="A14" s="22" t="s">
        <v>96</v>
      </c>
      <c r="B14" s="6">
        <f>B6-B7-B9-B11</f>
        <v>593665.77</v>
      </c>
      <c r="C14" s="6">
        <f t="shared" ref="C14:AE14" si="5">C6-C7-C9-C11</f>
        <v>40100</v>
      </c>
      <c r="D14" s="6">
        <f t="shared" si="5"/>
        <v>650801.47</v>
      </c>
      <c r="E14" s="6">
        <f t="shared" si="5"/>
        <v>644900.68000000005</v>
      </c>
      <c r="F14" s="6">
        <f t="shared" si="5"/>
        <v>17152</v>
      </c>
      <c r="G14" s="6">
        <f t="shared" si="5"/>
        <v>236509.81</v>
      </c>
      <c r="H14" s="43">
        <f t="shared" si="5"/>
        <v>3439.68</v>
      </c>
      <c r="I14" s="6">
        <f t="shared" si="5"/>
        <v>14156.88</v>
      </c>
      <c r="J14" s="6">
        <f t="shared" si="5"/>
        <v>44884.68</v>
      </c>
      <c r="K14" s="6">
        <f t="shared" si="5"/>
        <v>110661.1</v>
      </c>
      <c r="L14" s="68" t="e">
        <f t="shared" si="5"/>
        <v>#REF!</v>
      </c>
      <c r="M14" s="6" t="e">
        <f t="shared" si="5"/>
        <v>#REF!</v>
      </c>
      <c r="N14" s="6" t="e">
        <f t="shared" si="5"/>
        <v>#REF!</v>
      </c>
      <c r="O14" s="6" t="e">
        <f t="shared" si="5"/>
        <v>#REF!</v>
      </c>
      <c r="P14" s="6">
        <f t="shared" si="5"/>
        <v>74766</v>
      </c>
      <c r="Q14" s="97" t="e">
        <f t="shared" si="5"/>
        <v>#REF!</v>
      </c>
      <c r="R14" s="6" t="e">
        <f t="shared" si="5"/>
        <v>#REF!</v>
      </c>
      <c r="S14" s="6">
        <f t="shared" si="5"/>
        <v>98554.47</v>
      </c>
      <c r="T14" s="6">
        <f t="shared" si="5"/>
        <v>570430</v>
      </c>
      <c r="U14" s="6">
        <f t="shared" si="5"/>
        <v>41167</v>
      </c>
      <c r="V14" s="6">
        <f t="shared" si="5"/>
        <v>8737.6299999999992</v>
      </c>
      <c r="W14" s="6">
        <f t="shared" si="5"/>
        <v>20512</v>
      </c>
      <c r="X14" s="6">
        <f t="shared" si="5"/>
        <v>0</v>
      </c>
      <c r="Y14" s="6">
        <f t="shared" si="5"/>
        <v>18512</v>
      </c>
      <c r="Z14" s="6">
        <f t="shared" si="5"/>
        <v>306.08</v>
      </c>
      <c r="AA14" s="6">
        <f t="shared" si="5"/>
        <v>9289</v>
      </c>
      <c r="AB14" s="6">
        <f t="shared" si="5"/>
        <v>114049</v>
      </c>
      <c r="AC14" s="6">
        <f t="shared" si="5"/>
        <v>0</v>
      </c>
      <c r="AD14" s="6">
        <f t="shared" si="5"/>
        <v>0</v>
      </c>
      <c r="AE14" s="6">
        <f t="shared" si="5"/>
        <v>0</v>
      </c>
    </row>
    <row r="15" spans="1:31" s="7" customFormat="1" ht="200.45" customHeight="1" x14ac:dyDescent="0.25">
      <c r="A15" s="25" t="s">
        <v>97</v>
      </c>
      <c r="B15" s="48" t="s">
        <v>287</v>
      </c>
      <c r="C15" s="6"/>
      <c r="D15" s="6"/>
      <c r="E15" s="6"/>
      <c r="F15" s="6"/>
      <c r="G15" s="6"/>
      <c r="H15" s="6"/>
      <c r="I15" s="6"/>
      <c r="J15" s="81" t="s">
        <v>288</v>
      </c>
      <c r="K15" s="6"/>
      <c r="L15" s="71" t="s">
        <v>289</v>
      </c>
      <c r="M15" s="6"/>
      <c r="N15" s="6"/>
      <c r="O15" s="6"/>
      <c r="P15" s="43"/>
      <c r="Q15" s="97"/>
      <c r="R15" s="54"/>
      <c r="S15" s="6"/>
      <c r="T15" s="6"/>
      <c r="U15" s="6"/>
      <c r="V15" s="6"/>
      <c r="W15" s="6"/>
      <c r="X15" s="6"/>
      <c r="Y15" s="6"/>
      <c r="Z15" s="6"/>
      <c r="AA15" s="6"/>
      <c r="AB15" s="6"/>
      <c r="AC15" s="7" t="s">
        <v>107</v>
      </c>
      <c r="AD15" s="7" t="s">
        <v>107</v>
      </c>
      <c r="AE15" s="7" t="s">
        <v>107</v>
      </c>
    </row>
    <row r="16" spans="1:31" x14ac:dyDescent="0.25">
      <c r="A16" s="5"/>
      <c r="B16" s="7"/>
      <c r="C16" s="7"/>
      <c r="D16" s="35"/>
      <c r="E16" s="7"/>
      <c r="F16" s="35"/>
      <c r="G16" s="44"/>
      <c r="H16" s="7"/>
      <c r="I16" s="7"/>
      <c r="J16" s="7"/>
      <c r="K16" s="37"/>
      <c r="L16" s="76"/>
      <c r="M16" s="35"/>
      <c r="N16" s="7"/>
      <c r="O16" s="35"/>
      <c r="P16" s="35"/>
      <c r="Q16" s="102"/>
      <c r="R16" s="7"/>
      <c r="S16" s="7"/>
      <c r="T16" s="7"/>
      <c r="U16" s="7"/>
      <c r="V16" s="37"/>
      <c r="W16" s="37"/>
      <c r="X16" s="37"/>
      <c r="Y16" s="37"/>
      <c r="Z16" s="37"/>
      <c r="AA16" s="37"/>
      <c r="AB16" s="35"/>
    </row>
    <row r="17" spans="1:33" s="7" customFormat="1" ht="324" customHeight="1" x14ac:dyDescent="0.25">
      <c r="A17" s="40" t="s">
        <v>112</v>
      </c>
      <c r="B17" s="38" t="str">
        <f>Overall!B17</f>
        <v>Case Management and Assessment and 
Information and Assistance</v>
      </c>
      <c r="C17" s="64" t="str">
        <f>Overall!C17</f>
        <v>Consults to facilities and individuals, complaint investigations, work with resident and family councils, participation in facility surveys and community education</v>
      </c>
      <c r="D17" s="32"/>
      <c r="E17" s="32"/>
      <c r="F17" s="32"/>
      <c r="G17" s="64" t="str">
        <f>Overall!H17</f>
        <v>Information, Assistance, Cash &amp; Counseling, Counseling/support groups, caregiver training, respite, supplemental services.</v>
      </c>
      <c r="H17" s="64" t="str">
        <f>Overall!I17</f>
        <v>Consults to facilities and individuals, complaint investigations, work with resident and family councils, participation in facility surveys and community education</v>
      </c>
      <c r="I17" s="64" t="str">
        <f>Overall!J17</f>
        <v>Consults to facilities and individuals, complaint investigations, work with resident and family councils, participation in facility surveys and community education</v>
      </c>
      <c r="J17" s="32"/>
      <c r="K17" s="32"/>
      <c r="L17" s="77"/>
      <c r="M17" s="64" t="e">
        <f>Overall!#REF!</f>
        <v>#REF!</v>
      </c>
      <c r="N17"/>
      <c r="O17"/>
      <c r="P17" s="64" t="str">
        <f>Overall!M17</f>
        <v>Level one screening for services and referrals to other organizations</v>
      </c>
      <c r="Q17" s="108"/>
      <c r="R17" s="64" t="e">
        <f>Overall!#REF!</f>
        <v>#REF!</v>
      </c>
      <c r="S17" s="64" t="str">
        <f>Overall!N17</f>
        <v>Consults to facilities and individuals, complaint investigations, work with resident and family councils, participation in facility surveys and community education</v>
      </c>
      <c r="T17" s="64" t="str">
        <f>Overall!O17</f>
        <v>Case Management and Assessment</v>
      </c>
      <c r="U17" s="64" t="str">
        <f>Overall!S17</f>
        <v>Prescription Assistance, Medicare Part D Open Enrollment, and other benefits counseling.</v>
      </c>
      <c r="V17" s="64" t="str">
        <f>Overall!U17</f>
        <v>LIS/MSP Applications, Part D Enrollment Assistance, Trainings, Prevention/Wellness Events</v>
      </c>
      <c r="W17" s="64" t="str">
        <f>Overall!V17</f>
        <v>LIS/MSP Applications, Part D Enrollment Assistance, Trainings, Prevention/Wellness Events</v>
      </c>
      <c r="X17" s="64" t="str">
        <f>Overall!W17</f>
        <v>LIS/MSP Applications, Part D Enrollment Assistance, Trainings, Prevention/Wellness Events</v>
      </c>
      <c r="Y17" s="64" t="str">
        <f>Overall!X17</f>
        <v>LIS/MSP Applications, Part D Enrollment Assistance, Trainings, Prevention/Wellness Events</v>
      </c>
      <c r="Z17" s="64" t="str">
        <f>Overall!Y17</f>
        <v>LIS/MSP Applications, Part D Enrollment Assistance, Trainings, Prevention/Wellness Events</v>
      </c>
      <c r="AA17" s="64" t="str">
        <f>Overall!Z17</f>
        <v>LIS/MSP Applications, Part D Enrollment Assistance, Prevention/Wellness Events</v>
      </c>
      <c r="AB17" s="40" t="str">
        <f>Overall!AA17</f>
        <v>Serve as liaison between Harmony and the Commonwealth, serve as the state administrator for the system, develop, design and execute reports as deemed necessary by DAIL. Provide technical asistance to DAIL staff, and all DAIL sub recipients, sub contractors and others using SAMS.  Assist DAIL and all sub providers with data collection for the National Aging Program Information System (NAPIS) and provide assistance with technical issues with the  NAPIS report.  Provide trainings as requested for DAIL staff and providers on SAMS.  Point of contact for all SAMS upgrades and data integration.</v>
      </c>
    </row>
    <row r="18" spans="1:33" x14ac:dyDescent="0.25">
      <c r="A18" s="35"/>
      <c r="B18" s="35"/>
      <c r="C18" s="35"/>
      <c r="D18" s="7"/>
      <c r="E18" s="7"/>
      <c r="F18" s="7"/>
      <c r="G18" s="65"/>
      <c r="H18" s="35"/>
      <c r="I18" s="35"/>
      <c r="J18" s="7"/>
      <c r="K18" s="7"/>
      <c r="L18" s="78"/>
      <c r="M18" s="35"/>
      <c r="N18" s="7"/>
      <c r="O18" s="35"/>
      <c r="P18" s="35"/>
      <c r="Q18" s="102"/>
      <c r="R18" s="35"/>
      <c r="S18" s="35"/>
      <c r="T18" s="35"/>
      <c r="U18" s="35"/>
      <c r="V18" s="35"/>
      <c r="W18" s="35"/>
      <c r="X18" s="35"/>
      <c r="Y18" s="35"/>
      <c r="Z18" s="35"/>
      <c r="AA18" s="35"/>
      <c r="AB18" s="35"/>
    </row>
    <row r="19" spans="1:33" s="37" customFormat="1" ht="75" customHeight="1" x14ac:dyDescent="0.25">
      <c r="A19" s="1" t="s">
        <v>146</v>
      </c>
      <c r="B19" s="64" t="str">
        <f>Overall!B19</f>
        <v>Daviess County Senior Center:  advocacy, counseling, 
education, friendly visiting, health promotion, outreach, 
public information, recreation, telephoning, transportation, 
information and assistance, nutrition education</v>
      </c>
      <c r="C19" s="7"/>
      <c r="D19" s="35" t="str">
        <f>Overall!D19</f>
        <v>Daviess County Senior Center:  Congregate Meal and Nutrition Information</v>
      </c>
      <c r="E19" s="35" t="str">
        <f>Overall!E19</f>
        <v>Daviess County Senior Center:  Home Delivered Meal Delivery and Nutrition Information</v>
      </c>
      <c r="F19" s="35" t="str">
        <f>Overall!G19</f>
        <v>Daviess County Senior Center:  Walk With Ease,  Bingosize, Drums Alive, Silver Sneakers</v>
      </c>
      <c r="G19" s="7"/>
      <c r="H19" s="7"/>
      <c r="I19" s="7"/>
      <c r="J19" s="7" t="str">
        <f>Overall!K19</f>
        <v>Canteen: Meal Caterer</v>
      </c>
      <c r="K19" s="7" t="str">
        <f>Overall!L19</f>
        <v>Canteen:  Meal Caterer</v>
      </c>
      <c r="L19" s="78"/>
      <c r="M19" s="7"/>
      <c r="N19"/>
      <c r="O19"/>
      <c r="P19" s="32"/>
      <c r="Q19" s="100" t="e">
        <f>Overall!#REF!</f>
        <v>#REF!</v>
      </c>
      <c r="R19" s="7"/>
      <c r="S19" s="7"/>
      <c r="T19" s="5" t="str">
        <f>Overall!O19</f>
        <v>Comfort Keepers: Homemaker, Personal Care, and Respite</v>
      </c>
      <c r="U19" s="7"/>
      <c r="V19" s="7"/>
      <c r="W19" s="7"/>
      <c r="X19" s="7"/>
      <c r="Y19" s="7"/>
      <c r="Z19" s="7"/>
      <c r="AA19" s="32"/>
      <c r="AB19"/>
    </row>
    <row r="20" spans="1:33" s="37" customFormat="1" ht="60" x14ac:dyDescent="0.25">
      <c r="A20" s="153"/>
      <c r="B20" s="35" t="str">
        <f>Overall!B20</f>
        <v>Hancock County Senior Center:  advocacy, counseling, 
education, friendly visiting, health promotion, outreach, 
public information, recreation, telephoning, transportation, 
information and assistance, nutrition education</v>
      </c>
      <c r="D20" s="35" t="str">
        <f>Overall!D20</f>
        <v>Hancock County Senior Center:  Congregate Meal and Nutrition Information</v>
      </c>
      <c r="E20" s="35" t="str">
        <f>Overall!E20</f>
        <v>Hancock County Senior Center:  Home Delivered Meal Delivery and Nutrition Information</v>
      </c>
      <c r="F20" s="35" t="str">
        <f>Overall!G20</f>
        <v>Hancock County Senior Center:  Walk With Ease,  Bingosize, Drums Alive</v>
      </c>
      <c r="G20" s="7"/>
      <c r="H20" s="7"/>
      <c r="I20" s="7"/>
      <c r="L20" s="76"/>
      <c r="M20" s="7"/>
      <c r="P20" s="7"/>
      <c r="Q20" s="100" t="e">
        <f>Overall!#REF!</f>
        <v>#REF!</v>
      </c>
      <c r="R20" s="7"/>
      <c r="S20" s="7"/>
      <c r="T20" s="35">
        <f>Overall!O20</f>
        <v>0</v>
      </c>
      <c r="U20" s="7"/>
      <c r="V20" s="7"/>
      <c r="W20" s="7"/>
      <c r="X20" s="7"/>
      <c r="Y20" s="7"/>
      <c r="Z20" s="7"/>
      <c r="AA20" s="7"/>
      <c r="AB20" s="7"/>
    </row>
    <row r="21" spans="1:33" s="37" customFormat="1" ht="75" customHeight="1" x14ac:dyDescent="0.25">
      <c r="A21" s="153"/>
      <c r="B21" s="35" t="str">
        <f>Overall!B21</f>
        <v>Henderson County Senior Center:  advocacy, counseling, 
education, friendly visiting, health promotion, outreach, 
public information, recreation, telephoning, transportation,
 information and assistance, nutrition education</v>
      </c>
      <c r="D21" s="35" t="str">
        <f>Overall!D21</f>
        <v>Henderson County Senior Center:  Congregate Meal and Nutrition Information</v>
      </c>
      <c r="E21" s="35" t="str">
        <f>Overall!E21</f>
        <v>Henderson County Senior Center:  Home Delivered Meal Delivery and Nutrition Information</v>
      </c>
      <c r="F21" s="35" t="str">
        <f>Overall!G21</f>
        <v>Henderson County Senior Center:  Walk With Ease,  Bingosize, Drums Alive, Matter of Balance, Silver Sneakers</v>
      </c>
      <c r="G21" s="7"/>
      <c r="H21" s="7"/>
      <c r="I21" s="7"/>
      <c r="J21" s="7"/>
      <c r="K21" s="7"/>
      <c r="L21" s="76"/>
      <c r="M21" s="7"/>
      <c r="P21" s="7"/>
      <c r="Q21" s="100" t="e">
        <f>Overall!#REF!</f>
        <v>#REF!</v>
      </c>
      <c r="R21" s="7"/>
      <c r="S21" s="7"/>
      <c r="T21" s="35">
        <f>Overall!O21</f>
        <v>0</v>
      </c>
      <c r="U21" s="7"/>
      <c r="V21" s="7"/>
      <c r="W21" s="7"/>
      <c r="X21" s="7"/>
      <c r="Y21" s="7"/>
      <c r="Z21" s="7"/>
      <c r="AA21" s="7"/>
      <c r="AB21" s="7"/>
    </row>
    <row r="22" spans="1:33" s="37" customFormat="1" ht="60" x14ac:dyDescent="0.25">
      <c r="A22" s="153"/>
      <c r="B22" s="35" t="str">
        <f>Overall!B22</f>
        <v>McLean County Senior Center:  advocacy, counseling, 
education, friendly visiting, health promotion, outreach, 
public information, recreation, telephoning, transportation, 
information and assistance, nutrition education</v>
      </c>
      <c r="D22" s="35" t="str">
        <f>Overall!D22</f>
        <v>McLean County Senior Center:  Congregate Meal and Nutrition Information</v>
      </c>
      <c r="E22" s="35" t="str">
        <f>Overall!E22</f>
        <v>McLean County Senior Center:  Home Delivered Meal Delivery and Nutrition Information</v>
      </c>
      <c r="F22" s="35" t="str">
        <f>Overall!G22</f>
        <v>McLean County Senior Center:  Walk With Ease, CDSMP, Bingosize, DSMP, Matter of Balance,</v>
      </c>
      <c r="G22" s="7"/>
      <c r="H22" s="7"/>
      <c r="I22" s="7"/>
      <c r="J22" s="7"/>
      <c r="K22" s="7"/>
      <c r="L22" s="76"/>
      <c r="M22" s="7"/>
      <c r="P22" s="7"/>
      <c r="Q22" s="100" t="e">
        <f>Overall!#REF!</f>
        <v>#REF!</v>
      </c>
      <c r="R22" s="7"/>
      <c r="S22" s="7"/>
      <c r="T22" s="35">
        <f>Overall!O22</f>
        <v>0</v>
      </c>
      <c r="U22" s="7"/>
      <c r="V22" s="7"/>
      <c r="W22" s="7"/>
      <c r="X22" s="7"/>
      <c r="Y22" s="7"/>
      <c r="Z22" s="7"/>
      <c r="AA22" s="7"/>
      <c r="AB22" s="7"/>
    </row>
    <row r="23" spans="1:33" s="37" customFormat="1" ht="60" x14ac:dyDescent="0.25">
      <c r="A23" s="153"/>
      <c r="B23" s="35" t="str">
        <f>Overall!B23</f>
        <v>Ohio County Senior Center:  advocacy, counseling, 
education, friendly visiting, health promotion, outreach, 
public information, recreation, telephoning, transportation, 
information and assistance, nutrition education</v>
      </c>
      <c r="D23" s="35" t="str">
        <f>Overall!D23</f>
        <v>Ohio County Senior Center:  Congregate Meal and Nutrition Information</v>
      </c>
      <c r="E23" s="35" t="str">
        <f>Overall!E23</f>
        <v>Ohio County Senior Center:  Home Delivered Meal Delivery and Nutrition Information</v>
      </c>
      <c r="F23" s="35" t="str">
        <f>Overall!G23</f>
        <v xml:space="preserve">Ohio County Senior Center:  Walk With Ease, Bingosize, Drums Alive </v>
      </c>
      <c r="G23" s="7"/>
      <c r="H23" s="7"/>
      <c r="I23" s="7"/>
      <c r="J23" s="7"/>
      <c r="K23" s="7"/>
      <c r="L23" s="76"/>
      <c r="M23" s="7"/>
      <c r="P23" s="7"/>
      <c r="Q23" s="100" t="e">
        <f>Overall!#REF!</f>
        <v>#REF!</v>
      </c>
      <c r="R23" s="7"/>
      <c r="S23" s="7"/>
      <c r="T23" s="35">
        <f>Overall!O23</f>
        <v>0</v>
      </c>
      <c r="U23" s="7"/>
      <c r="V23" s="7"/>
      <c r="W23" s="7"/>
      <c r="X23" s="7"/>
      <c r="Y23" s="7"/>
      <c r="Z23" s="7"/>
      <c r="AA23" s="7"/>
      <c r="AB23" s="7"/>
    </row>
    <row r="24" spans="1:33" s="34" customFormat="1" ht="60" x14ac:dyDescent="0.25">
      <c r="A24" s="153"/>
      <c r="B24" s="35" t="str">
        <f>Overall!B24</f>
        <v>Union  County Senior Center:  advocacy, counseling, 
education, friendly visiting, health promotion, outreach, 
public information, recreation, telephoning, transportation, 
information and assistance, nutrition education</v>
      </c>
      <c r="C24" s="37"/>
      <c r="D24" s="35" t="str">
        <f>Overall!D24</f>
        <v>Union County Senior Center:  Congregate Meal and Nutrition Information</v>
      </c>
      <c r="E24" s="35" t="str">
        <f>Overall!E24</f>
        <v>Union County Senior Center:  Home Delivered Meal Delivery and Nutrition Information</v>
      </c>
      <c r="F24" s="35" t="str">
        <f>Overall!G24</f>
        <v>Union County Senior Center:  Walk With Ease,  Bingosize, Drums Alive</v>
      </c>
      <c r="G24" s="7"/>
      <c r="H24" s="7"/>
      <c r="I24" s="7"/>
      <c r="J24" s="7"/>
      <c r="K24" s="7"/>
      <c r="L24" s="76"/>
      <c r="M24" s="7"/>
      <c r="N24" s="37"/>
      <c r="O24" s="37"/>
      <c r="P24" s="7"/>
      <c r="Q24" s="100" t="e">
        <f>Overall!#REF!</f>
        <v>#REF!</v>
      </c>
      <c r="R24" s="7"/>
      <c r="S24" s="7"/>
      <c r="T24" s="35">
        <f>Overall!O24</f>
        <v>0</v>
      </c>
      <c r="U24" s="7"/>
      <c r="V24" s="7"/>
      <c r="W24" s="7"/>
      <c r="X24" s="7"/>
      <c r="Y24" s="7"/>
      <c r="Z24" s="7"/>
      <c r="AA24" s="7"/>
      <c r="AB24" s="7"/>
      <c r="AC24" s="37"/>
      <c r="AD24" s="37"/>
      <c r="AE24" s="37"/>
      <c r="AF24" s="37"/>
      <c r="AG24" s="37"/>
    </row>
    <row r="25" spans="1:33" s="34" customFormat="1" ht="60" x14ac:dyDescent="0.25">
      <c r="A25" s="153" t="s">
        <v>186</v>
      </c>
      <c r="B25" s="35" t="str">
        <f>Overall!B25</f>
        <v>Webster County Senior Center:  advocacy, counseling, 
education, friendly visiting, health promotion, outreach,
 public information, recreation, telephoning, transportation, 
information and assistance, nutrition education</v>
      </c>
      <c r="C25" s="37"/>
      <c r="D25" s="35" t="str">
        <f>Overall!D25</f>
        <v>Webster County Senior Center:  Congregate Meal and Nutrition Information</v>
      </c>
      <c r="E25" s="35" t="str">
        <f>Overall!E25</f>
        <v>Webster County Senior Center:  Home Delivered Meal Delivery and Nutrition Information</v>
      </c>
      <c r="F25" s="35" t="str">
        <f>Overall!G25</f>
        <v>Webster County Senior Center:  Walk With Ease,  Bingosize, Drums Alive</v>
      </c>
      <c r="G25" s="7"/>
      <c r="H25" s="7"/>
      <c r="I25" s="7"/>
      <c r="J25" s="7"/>
      <c r="K25" s="7"/>
      <c r="L25" s="76"/>
      <c r="M25" s="7"/>
      <c r="N25" s="37"/>
      <c r="O25" s="37"/>
      <c r="P25" s="7"/>
      <c r="Q25" s="100" t="e">
        <f>Overall!#REF!</f>
        <v>#REF!</v>
      </c>
      <c r="R25" s="7"/>
      <c r="S25" s="7"/>
      <c r="T25" s="35">
        <f>Overall!O25</f>
        <v>0</v>
      </c>
      <c r="U25" s="7"/>
      <c r="V25" s="7"/>
      <c r="W25" s="7"/>
      <c r="X25" s="7"/>
      <c r="Y25" s="7"/>
      <c r="Z25" s="7"/>
      <c r="AA25" s="7"/>
      <c r="AB25" s="7"/>
      <c r="AC25" s="37"/>
      <c r="AD25" s="37"/>
      <c r="AE25" s="37"/>
      <c r="AF25" s="37"/>
      <c r="AG25" s="37"/>
    </row>
    <row r="26" spans="1:33" s="34" customFormat="1" x14ac:dyDescent="0.25">
      <c r="A26" s="154"/>
      <c r="B26" s="5" t="str">
        <f>Overall!B26</f>
        <v>Comfort Keepers: Homemaker and Personal Care</v>
      </c>
      <c r="C26" s="37"/>
      <c r="D26" s="35" t="str">
        <f>Overall!D26</f>
        <v>Five Star:  Meal Caterer</v>
      </c>
      <c r="E26" s="35" t="str">
        <f>Overall!E26</f>
        <v>Five Star:  Meal Caterer</v>
      </c>
      <c r="F26" s="35"/>
      <c r="G26" s="7"/>
      <c r="H26" s="7"/>
      <c r="I26" s="7"/>
      <c r="J26" s="7"/>
      <c r="K26" s="7"/>
      <c r="L26" s="76"/>
      <c r="M26" s="7"/>
      <c r="N26" s="37"/>
      <c r="O26" s="37"/>
      <c r="P26" s="7"/>
      <c r="Q26" s="100"/>
      <c r="R26" s="7"/>
      <c r="S26" s="7"/>
      <c r="T26" s="35">
        <f>Overall!O26</f>
        <v>0</v>
      </c>
      <c r="U26" s="7"/>
      <c r="V26" s="7"/>
      <c r="W26" s="7"/>
      <c r="X26" s="7"/>
      <c r="Y26" s="7"/>
      <c r="Z26" s="7"/>
      <c r="AA26" s="7"/>
      <c r="AB26" s="7"/>
      <c r="AC26" s="37"/>
      <c r="AD26" s="37"/>
      <c r="AE26" s="37"/>
      <c r="AF26" s="37"/>
      <c r="AG26" s="37"/>
    </row>
    <row r="27" spans="1:33" s="34" customFormat="1" ht="45" x14ac:dyDescent="0.25">
      <c r="B27" s="38" t="str">
        <f>Overall!B27</f>
        <v>Kentucky Legal Aid: Legal Services</v>
      </c>
      <c r="C27" s="37"/>
      <c r="D27" s="35"/>
      <c r="E27" s="35"/>
      <c r="F27"/>
      <c r="G27" s="15"/>
      <c r="H27" s="15"/>
      <c r="I27" s="15"/>
      <c r="J27"/>
      <c r="K27"/>
      <c r="L27" s="79"/>
      <c r="M27" s="7"/>
      <c r="N27" s="39"/>
      <c r="O27" s="39"/>
      <c r="P27" s="15"/>
      <c r="Q27" s="106"/>
      <c r="R27" s="15"/>
      <c r="S27" s="15"/>
      <c r="T27" s="72" t="str">
        <f>Overall!O27</f>
        <v>Cmfort Keepers: Homemaker, Personal Care, and Respite</v>
      </c>
      <c r="U27" s="15"/>
      <c r="V27" s="15"/>
      <c r="W27" s="7"/>
      <c r="X27" s="7"/>
      <c r="Y27" s="7"/>
      <c r="Z27" s="7"/>
      <c r="AA27" s="7"/>
      <c r="AB27" s="7"/>
      <c r="AC27" s="37"/>
      <c r="AD27" s="37"/>
      <c r="AE27" s="37"/>
      <c r="AF27" s="37"/>
      <c r="AG27" s="37"/>
    </row>
    <row r="28" spans="1:33" ht="45" customHeight="1" x14ac:dyDescent="0.25">
      <c r="A28" s="9"/>
      <c r="B28" s="32"/>
      <c r="C28" s="7"/>
      <c r="D28" s="7"/>
      <c r="E28" s="7"/>
      <c r="F28" s="7"/>
      <c r="G28" s="7"/>
      <c r="H28" s="7"/>
      <c r="I28" s="7"/>
      <c r="J28" s="7"/>
      <c r="K28" s="7"/>
      <c r="L28" s="78"/>
      <c r="M28" s="7"/>
      <c r="N28" s="7"/>
      <c r="O28" s="7"/>
      <c r="P28" s="7"/>
      <c r="Q28" s="102"/>
      <c r="R28" s="7"/>
      <c r="S28" s="7"/>
      <c r="T28" s="35"/>
      <c r="U28" s="7"/>
      <c r="V28" s="7"/>
      <c r="W28" s="7"/>
      <c r="X28" s="7"/>
      <c r="Y28" s="7"/>
      <c r="Z28" s="7"/>
      <c r="AA28" s="7"/>
      <c r="AB28" s="7"/>
      <c r="AC28" s="7"/>
      <c r="AD28" s="7"/>
      <c r="AE28" s="7"/>
      <c r="AF28" s="7"/>
      <c r="AG28" s="7"/>
    </row>
    <row r="29" spans="1:33" x14ac:dyDescent="0.25">
      <c r="A29" s="9"/>
      <c r="B29" s="32"/>
      <c r="C29" s="7"/>
      <c r="D29" s="7"/>
      <c r="E29" s="7"/>
      <c r="G29" s="17"/>
      <c r="H29" s="17"/>
      <c r="I29" s="17"/>
      <c r="L29" s="79"/>
      <c r="M29" s="7"/>
      <c r="N29" s="17"/>
      <c r="O29" s="17"/>
      <c r="P29" s="17"/>
      <c r="Q29" s="107"/>
      <c r="R29" s="17"/>
      <c r="S29" s="17"/>
      <c r="T29" s="17"/>
      <c r="U29" s="17"/>
      <c r="V29" s="17"/>
      <c r="X29" s="7"/>
      <c r="Y29" s="7"/>
      <c r="Z29" s="7"/>
      <c r="AA29" s="7"/>
      <c r="AB29" s="7"/>
      <c r="AC29" s="7"/>
      <c r="AD29" s="7"/>
      <c r="AE29" s="7"/>
      <c r="AF29" s="7"/>
      <c r="AG29" s="7"/>
    </row>
    <row r="30" spans="1:33" s="7" customFormat="1" x14ac:dyDescent="0.25">
      <c r="A30" s="33"/>
      <c r="B30" s="32"/>
      <c r="L30" s="78"/>
      <c r="Q30" s="102"/>
      <c r="W30" s="36"/>
    </row>
    <row r="31" spans="1:33" x14ac:dyDescent="0.25">
      <c r="A31" s="31"/>
      <c r="G31" s="7"/>
      <c r="H31" s="7"/>
      <c r="I31" s="7"/>
      <c r="L31" s="79"/>
      <c r="M31" s="7"/>
      <c r="Q31" s="102"/>
      <c r="R31" s="7"/>
      <c r="S31" s="7"/>
      <c r="T31" s="7"/>
      <c r="U31" s="7"/>
      <c r="V31" s="7"/>
      <c r="W31" s="7"/>
      <c r="X31" s="7"/>
      <c r="Y31" s="7"/>
      <c r="Z31" s="7"/>
      <c r="AA31" s="7"/>
    </row>
    <row r="32" spans="1:33" s="7" customFormat="1" ht="15" customHeight="1" x14ac:dyDescent="0.25">
      <c r="A32" s="153" t="s">
        <v>189</v>
      </c>
      <c r="L32" s="78"/>
      <c r="Q32" s="102"/>
    </row>
    <row r="33" spans="1:17" s="7" customFormat="1" x14ac:dyDescent="0.25">
      <c r="A33" s="153"/>
      <c r="L33" s="78"/>
      <c r="Q33" s="102"/>
    </row>
    <row r="34" spans="1:17" s="7" customFormat="1" x14ac:dyDescent="0.25">
      <c r="A34" s="153"/>
      <c r="L34" s="78"/>
      <c r="Q34" s="102"/>
    </row>
    <row r="35" spans="1:17" s="7" customFormat="1" x14ac:dyDescent="0.25">
      <c r="A35" s="153"/>
      <c r="L35" s="78"/>
      <c r="Q35" s="102"/>
    </row>
    <row r="36" spans="1:17" s="7" customFormat="1" x14ac:dyDescent="0.25">
      <c r="A36" s="153"/>
      <c r="L36" s="78"/>
      <c r="Q36" s="102"/>
    </row>
    <row r="37" spans="1:17" s="7" customFormat="1" x14ac:dyDescent="0.25">
      <c r="A37" s="153"/>
      <c r="L37" s="78"/>
      <c r="Q37" s="102"/>
    </row>
    <row r="38" spans="1:17" s="7" customFormat="1" x14ac:dyDescent="0.25">
      <c r="A38" s="153"/>
      <c r="L38" s="78"/>
      <c r="Q38" s="102"/>
    </row>
    <row r="39" spans="1:17" s="7" customFormat="1" x14ac:dyDescent="0.25">
      <c r="A39" s="153"/>
      <c r="L39" s="78"/>
      <c r="Q39" s="102"/>
    </row>
    <row r="40" spans="1:17" s="7" customFormat="1" x14ac:dyDescent="0.25">
      <c r="A40" s="153"/>
      <c r="L40" s="78"/>
      <c r="Q40" s="102"/>
    </row>
    <row r="41" spans="1:17" s="7" customFormat="1" x14ac:dyDescent="0.25">
      <c r="A41" s="153"/>
      <c r="L41" s="78"/>
      <c r="Q41" s="102"/>
    </row>
    <row r="42" spans="1:17" s="7" customFormat="1" x14ac:dyDescent="0.25">
      <c r="A42" s="153"/>
      <c r="L42" s="78"/>
      <c r="Q42" s="102"/>
    </row>
    <row r="43" spans="1:17" s="7" customFormat="1" x14ac:dyDescent="0.25">
      <c r="A43" s="153"/>
      <c r="L43" s="78"/>
      <c r="Q43" s="102"/>
    </row>
    <row r="44" spans="1:17" s="7" customFormat="1" x14ac:dyDescent="0.25">
      <c r="A44" s="153"/>
      <c r="L44" s="78"/>
      <c r="Q44" s="102"/>
    </row>
    <row r="45" spans="1:17" s="7" customFormat="1" x14ac:dyDescent="0.25">
      <c r="A45" s="153"/>
      <c r="L45" s="78"/>
      <c r="Q45" s="102"/>
    </row>
    <row r="46" spans="1:17" s="7" customFormat="1" x14ac:dyDescent="0.25">
      <c r="A46" s="153"/>
      <c r="L46" s="78"/>
      <c r="Q46" s="102"/>
    </row>
    <row r="47" spans="1:17" s="7" customFormat="1" x14ac:dyDescent="0.25">
      <c r="A47" s="153"/>
      <c r="L47" s="78"/>
      <c r="Q47" s="102"/>
    </row>
    <row r="48" spans="1:17" s="7" customFormat="1" x14ac:dyDescent="0.25">
      <c r="A48" s="153"/>
      <c r="L48" s="78"/>
      <c r="Q48" s="102"/>
    </row>
    <row r="49" spans="1:28" s="7" customFormat="1" x14ac:dyDescent="0.25">
      <c r="A49" s="153"/>
      <c r="L49" s="78"/>
      <c r="Q49" s="102"/>
    </row>
    <row r="50" spans="1:28" s="7" customFormat="1" x14ac:dyDescent="0.25">
      <c r="A50" s="153"/>
      <c r="L50" s="78"/>
      <c r="Q50" s="102"/>
    </row>
    <row r="51" spans="1:28" s="7" customFormat="1" x14ac:dyDescent="0.25">
      <c r="A51" s="153"/>
      <c r="L51" s="78"/>
      <c r="Q51" s="102"/>
    </row>
    <row r="52" spans="1:28" s="7" customFormat="1" x14ac:dyDescent="0.25">
      <c r="A52" s="153"/>
      <c r="L52" s="78"/>
      <c r="Q52" s="102"/>
    </row>
    <row r="53" spans="1:28" s="7" customFormat="1" x14ac:dyDescent="0.25">
      <c r="A53" s="153"/>
      <c r="L53" s="78"/>
      <c r="Q53" s="102"/>
    </row>
    <row r="54" spans="1:28" s="7" customFormat="1" x14ac:dyDescent="0.25">
      <c r="A54" s="153"/>
      <c r="L54" s="78"/>
      <c r="Q54" s="102"/>
    </row>
    <row r="55" spans="1:28" s="7" customFormat="1" x14ac:dyDescent="0.25">
      <c r="A55" s="153"/>
      <c r="L55" s="78"/>
      <c r="Q55" s="102"/>
    </row>
    <row r="56" spans="1:28" s="7" customFormat="1" x14ac:dyDescent="0.25">
      <c r="A56" s="153"/>
      <c r="L56" s="78"/>
      <c r="Q56" s="102"/>
    </row>
    <row r="57" spans="1:28" s="7" customFormat="1" x14ac:dyDescent="0.25">
      <c r="A57" s="153"/>
      <c r="L57" s="78"/>
      <c r="Q57" s="102"/>
    </row>
    <row r="58" spans="1:28" s="7" customFormat="1" x14ac:dyDescent="0.25">
      <c r="A58" s="153"/>
      <c r="L58" s="78"/>
      <c r="Q58" s="102"/>
    </row>
    <row r="59" spans="1:28" s="7" customFormat="1" x14ac:dyDescent="0.25">
      <c r="A59" s="153"/>
      <c r="L59" s="78"/>
      <c r="Q59" s="102"/>
    </row>
    <row r="60" spans="1:28" x14ac:dyDescent="0.25">
      <c r="A60" s="9"/>
      <c r="B60" s="32"/>
      <c r="C60" s="7"/>
      <c r="D60" s="7"/>
      <c r="E60" s="32"/>
      <c r="F60" s="7"/>
      <c r="G60" s="7"/>
      <c r="H60" s="7"/>
      <c r="I60" s="7"/>
      <c r="J60" s="7"/>
      <c r="K60" s="7"/>
      <c r="L60" s="78"/>
      <c r="M60" s="7"/>
      <c r="P60" s="7"/>
      <c r="Q60" s="102"/>
      <c r="R60" s="7"/>
      <c r="S60" s="7"/>
      <c r="T60" s="7"/>
      <c r="U60" s="7"/>
      <c r="V60" s="7"/>
      <c r="W60" s="7"/>
      <c r="X60" s="7"/>
      <c r="Y60" s="7"/>
      <c r="Z60" s="7"/>
      <c r="AA60" s="7"/>
    </row>
    <row r="61" spans="1:28" s="7" customFormat="1" ht="15" customHeight="1" x14ac:dyDescent="0.25">
      <c r="A61" s="5" t="s">
        <v>253</v>
      </c>
      <c r="B61" s="55">
        <v>1835</v>
      </c>
      <c r="C61" s="7">
        <v>2200</v>
      </c>
      <c r="D61" s="7">
        <v>801</v>
      </c>
      <c r="E61" s="7">
        <v>235</v>
      </c>
      <c r="F61" s="7">
        <v>45</v>
      </c>
      <c r="G61" s="7">
        <v>70</v>
      </c>
      <c r="H61" s="50">
        <v>2200</v>
      </c>
      <c r="I61" s="50">
        <v>2200</v>
      </c>
      <c r="J61" s="120" t="b">
        <f>D61+E61=T61</f>
        <v>0</v>
      </c>
      <c r="K61" s="50" t="s">
        <v>254</v>
      </c>
      <c r="L61" s="78"/>
      <c r="M61" s="7">
        <v>24</v>
      </c>
      <c r="P61" s="7">
        <v>890</v>
      </c>
      <c r="Q61" s="104"/>
      <c r="R61" s="7" t="s">
        <v>254</v>
      </c>
      <c r="S61" s="50">
        <v>2200</v>
      </c>
      <c r="U61" s="50">
        <v>703</v>
      </c>
      <c r="V61" s="50">
        <v>83</v>
      </c>
      <c r="W61" s="50" t="s">
        <v>254</v>
      </c>
      <c r="X61" s="50">
        <v>31</v>
      </c>
      <c r="Y61" s="50" t="s">
        <v>254</v>
      </c>
      <c r="Z61" s="50">
        <v>686</v>
      </c>
      <c r="AA61" s="50" t="s">
        <v>254</v>
      </c>
      <c r="AB61" s="50" t="s">
        <v>254</v>
      </c>
    </row>
    <row r="62" spans="1:28" s="7" customFormat="1" x14ac:dyDescent="0.25">
      <c r="A62" s="5" t="s">
        <v>256</v>
      </c>
      <c r="B62" s="41">
        <v>1835</v>
      </c>
      <c r="C62" s="7">
        <v>196</v>
      </c>
      <c r="D62" s="7">
        <v>801</v>
      </c>
      <c r="E62" s="7">
        <v>235</v>
      </c>
      <c r="F62" s="7">
        <v>45</v>
      </c>
      <c r="G62" s="7">
        <v>70</v>
      </c>
      <c r="H62" s="50">
        <v>16</v>
      </c>
      <c r="I62" s="50">
        <v>26</v>
      </c>
      <c r="J62" s="120" t="b">
        <f>J61</f>
        <v>0</v>
      </c>
      <c r="K62" s="50" t="s">
        <v>254</v>
      </c>
      <c r="L62" s="78"/>
      <c r="M62" s="7">
        <v>24</v>
      </c>
      <c r="P62" s="7">
        <v>890</v>
      </c>
      <c r="Q62" s="102"/>
      <c r="R62" s="7" t="s">
        <v>254</v>
      </c>
      <c r="S62" s="50">
        <v>159</v>
      </c>
      <c r="U62" s="50">
        <v>703</v>
      </c>
      <c r="V62" s="50">
        <v>83</v>
      </c>
      <c r="W62" s="50" t="s">
        <v>254</v>
      </c>
      <c r="X62" s="50">
        <v>31</v>
      </c>
      <c r="Y62" s="50" t="s">
        <v>254</v>
      </c>
      <c r="Z62" s="50">
        <v>686</v>
      </c>
      <c r="AA62" s="50" t="s">
        <v>254</v>
      </c>
      <c r="AB62" s="50" t="s">
        <v>254</v>
      </c>
    </row>
    <row r="63" spans="1:28" s="7" customFormat="1" x14ac:dyDescent="0.25">
      <c r="A63" s="5" t="s">
        <v>258</v>
      </c>
      <c r="B63" s="7">
        <v>0</v>
      </c>
      <c r="C63" s="7">
        <v>0</v>
      </c>
      <c r="D63" s="7">
        <v>0</v>
      </c>
      <c r="E63" s="42" t="s">
        <v>290</v>
      </c>
      <c r="F63" s="7">
        <v>0</v>
      </c>
      <c r="G63" s="7">
        <v>33</v>
      </c>
      <c r="H63" s="50">
        <v>0</v>
      </c>
      <c r="I63" s="50">
        <v>0</v>
      </c>
      <c r="J63" s="50">
        <v>0</v>
      </c>
      <c r="K63" s="50" t="s">
        <v>254</v>
      </c>
      <c r="L63" s="78"/>
      <c r="M63" s="7">
        <v>10</v>
      </c>
      <c r="P63" s="7">
        <v>0</v>
      </c>
      <c r="Q63" s="102"/>
      <c r="R63" s="7" t="s">
        <v>254</v>
      </c>
      <c r="S63" s="50">
        <v>0</v>
      </c>
      <c r="T63" s="7" t="s">
        <v>291</v>
      </c>
      <c r="U63" s="50">
        <v>0</v>
      </c>
      <c r="V63" s="50">
        <v>0</v>
      </c>
      <c r="W63" s="50" t="s">
        <v>254</v>
      </c>
      <c r="X63" s="50">
        <v>0</v>
      </c>
      <c r="Y63" s="50" t="s">
        <v>254</v>
      </c>
      <c r="Z63" s="50"/>
      <c r="AA63" s="50" t="s">
        <v>254</v>
      </c>
      <c r="AB63" s="50" t="s">
        <v>254</v>
      </c>
    </row>
    <row r="64" spans="1:28" x14ac:dyDescent="0.25">
      <c r="B64" s="74"/>
      <c r="C64" s="74"/>
      <c r="D64" s="74"/>
      <c r="E64" s="75"/>
      <c r="F64" s="7"/>
      <c r="G64" s="7"/>
      <c r="H64" s="7"/>
      <c r="I64" s="7"/>
      <c r="J64" s="7"/>
      <c r="K64" s="7"/>
      <c r="L64" s="78"/>
      <c r="M64" s="36"/>
      <c r="N64" s="73"/>
      <c r="O64" s="73"/>
      <c r="P64" s="7"/>
      <c r="Q64" s="109"/>
      <c r="R64" s="73"/>
      <c r="S64" s="73"/>
      <c r="T64" s="73"/>
      <c r="U64" s="73"/>
    </row>
    <row r="65" spans="1:32" s="7" customFormat="1" ht="46.5" customHeight="1" x14ac:dyDescent="0.25">
      <c r="A65" s="7" t="s">
        <v>261</v>
      </c>
      <c r="B65" s="61"/>
      <c r="C65" s="61"/>
      <c r="D65" s="61"/>
      <c r="E65" s="61"/>
      <c r="F65" s="61"/>
      <c r="G65" s="61"/>
      <c r="H65" s="61"/>
      <c r="I65" s="61"/>
      <c r="J65" s="61"/>
      <c r="K65" s="61"/>
      <c r="L65" s="61"/>
      <c r="M65" s="61"/>
      <c r="N65" s="17"/>
      <c r="O65" s="17"/>
      <c r="P65" s="60"/>
      <c r="Q65" s="61"/>
      <c r="R65" s="61"/>
      <c r="S65" s="61"/>
      <c r="T65" s="61"/>
      <c r="U65" s="61"/>
      <c r="V65" s="61"/>
      <c r="W65" s="61"/>
      <c r="X65" s="61"/>
      <c r="Y65" s="61"/>
      <c r="Z65" s="61"/>
      <c r="AA65" s="61"/>
      <c r="AB65" s="61"/>
      <c r="AC65" s="7" t="s">
        <v>262</v>
      </c>
      <c r="AD65" s="7" t="s">
        <v>262</v>
      </c>
      <c r="AE65" s="7" t="s">
        <v>262</v>
      </c>
      <c r="AF65" s="60"/>
    </row>
  </sheetData>
  <customSheetViews>
    <customSheetView guid="{26284B60-2A36-4C62-A2C2-4E7BEA339BA7}" showPageBreaks="1" fitToPage="1" printArea="1" hiddenColumns="1">
      <pane xSplit="1" ySplit="3" topLeftCell="B4" activePane="bottomRight" state="frozen"/>
      <selection pane="bottomRight" activeCell="D4" sqref="D4"/>
      <pageMargins left="0" right="0" top="0" bottom="0" header="0" footer="0"/>
      <pageSetup paperSize="5" scale="26" fitToWidth="0" orientation="landscape" r:id="rId1"/>
      <headerFooter>
        <oddHeader xml:space="preserve">&amp;CGreen River Area Development District
FY 2018, Qtr 1
KRS 147a.115 Report
</oddHeader>
      </headerFooter>
    </customSheetView>
    <customSheetView guid="{E128D64C-6B3B-43DD-8512-8DA65EBD4AE7}" showPageBreaks="1" printArea="1" hiddenColumns="1">
      <pane xSplit="1" ySplit="3" topLeftCell="B4" activePane="bottomRight" state="frozen"/>
      <selection pane="bottomRight" activeCell="B4" sqref="B4"/>
      <pageMargins left="0" right="0" top="0" bottom="0" header="0" footer="0"/>
      <pageSetup paperSize="5" fitToWidth="0" orientation="landscape" r:id="rId2"/>
      <headerFooter>
        <oddHeader xml:space="preserve">&amp;CGreen River Area Development District
FY 2019, Qtr 1
KRS 147a.115 Report
</oddHeader>
      </headerFooter>
    </customSheetView>
    <customSheetView guid="{5AA69D90-CCEF-45D2-852A-E9301C21BA5C}" showPageBreaks="1" fitToPage="1" printArea="1" hiddenColumns="1">
      <pane xSplit="1" ySplit="3" topLeftCell="B4" activePane="bottomRight" state="frozen"/>
      <selection pane="bottomRight" activeCell="D4" sqref="D4"/>
      <pageMargins left="0" right="0" top="0" bottom="0" header="0" footer="0"/>
      <pageSetup paperSize="5" scale="26" fitToWidth="0" orientation="landscape" r:id="rId3"/>
      <headerFooter>
        <oddHeader xml:space="preserve">&amp;CGreen River Area Development District
FY 2018, Qtr 1
KRS 147a.115 Report
</oddHeader>
      </headerFooter>
    </customSheetView>
  </customSheetViews>
  <mergeCells count="4">
    <mergeCell ref="B2:AA2"/>
    <mergeCell ref="AC2:AE2"/>
    <mergeCell ref="A20:A26"/>
    <mergeCell ref="A32:A59"/>
  </mergeCells>
  <pageMargins left="0.25" right="0.25" top="1.25" bottom="0.5" header="0.3" footer="0.3"/>
  <pageSetup paperSize="5" scale="26" fitToWidth="0" orientation="landscape" r:id="rId4"/>
  <headerFooter>
    <oddHeader xml:space="preserve">&amp;CGreen River Area Development District
FY 2018, Qtr 1
KRS 147a.115 Report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V65"/>
  <sheetViews>
    <sheetView zoomScaleNormal="100" workbookViewId="0">
      <pane xSplit="1" ySplit="3" topLeftCell="B4" activePane="bottomRight" state="frozen"/>
      <selection pane="topRight" activeCell="B5" sqref="B5"/>
      <selection pane="bottomLeft" activeCell="B5" sqref="B5"/>
      <selection pane="bottomRight" activeCell="B5" sqref="B5"/>
    </sheetView>
  </sheetViews>
  <sheetFormatPr defaultColWidth="8.85546875" defaultRowHeight="15" x14ac:dyDescent="0.25"/>
  <cols>
    <col min="1" max="1" width="34.5703125" style="1" customWidth="1"/>
    <col min="2" max="2" width="68.42578125" customWidth="1"/>
    <col min="3" max="3" width="24.28515625" bestFit="1" customWidth="1"/>
    <col min="4" max="4" width="28.85546875" bestFit="1" customWidth="1"/>
    <col min="5" max="5" width="31.5703125" bestFit="1" customWidth="1"/>
    <col min="6" max="6" width="30.85546875" bestFit="1" customWidth="1"/>
    <col min="7" max="7" width="32.140625" bestFit="1" customWidth="1"/>
    <col min="8" max="8" width="25.7109375" customWidth="1"/>
    <col min="9" max="9" width="23.42578125" bestFit="1" customWidth="1"/>
    <col min="10" max="10" width="28.7109375" bestFit="1" customWidth="1"/>
    <col min="11" max="11" width="33.28515625" customWidth="1"/>
    <col min="12" max="12" width="31.28515625" bestFit="1" customWidth="1"/>
    <col min="13" max="13" width="24.5703125" customWidth="1"/>
    <col min="14" max="14" width="17.42578125" hidden="1" customWidth="1"/>
    <col min="15" max="15" width="38.5703125" hidden="1" customWidth="1"/>
    <col min="16" max="16" width="37.5703125" customWidth="1"/>
    <col min="17" max="17" width="21.7109375" bestFit="1" customWidth="1"/>
    <col min="18" max="18" width="32.140625" bestFit="1" customWidth="1"/>
    <col min="19" max="19" width="31.5703125" bestFit="1" customWidth="1"/>
    <col min="20" max="20" width="25.7109375" customWidth="1"/>
    <col min="21" max="27" width="29.28515625" bestFit="1" customWidth="1"/>
    <col min="28" max="28" width="29.28515625" customWidth="1"/>
    <col min="29" max="31" width="25.7109375" hidden="1" customWidth="1"/>
    <col min="32" max="32" width="8.85546875" customWidth="1"/>
  </cols>
  <sheetData>
    <row r="1" spans="1:31" ht="15.75" thickBot="1" x14ac:dyDescent="0.3">
      <c r="A1" s="121" t="s">
        <v>38</v>
      </c>
    </row>
    <row r="2" spans="1:31" ht="15.75" thickBot="1" x14ac:dyDescent="0.3">
      <c r="A2" s="30"/>
      <c r="B2" s="157" t="s">
        <v>39</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52"/>
      <c r="AC2" s="165"/>
      <c r="AD2" s="165"/>
      <c r="AE2" s="166"/>
    </row>
    <row r="3" spans="1:31" s="3" customFormat="1" ht="30" x14ac:dyDescent="0.25">
      <c r="B3" s="122" t="s">
        <v>2</v>
      </c>
      <c r="C3" s="122" t="s">
        <v>43</v>
      </c>
      <c r="D3" s="122" t="s">
        <v>4</v>
      </c>
      <c r="E3" s="122" t="s">
        <v>6</v>
      </c>
      <c r="F3" s="122" t="s">
        <v>8</v>
      </c>
      <c r="G3" s="122" t="s">
        <v>10</v>
      </c>
      <c r="H3" s="122" t="s">
        <v>45</v>
      </c>
      <c r="I3" s="122" t="s">
        <v>46</v>
      </c>
      <c r="J3" s="122" t="str">
        <f>Overall!K3</f>
        <v>NSIP 7/1/24 to 9/30/24</v>
      </c>
      <c r="K3" s="122" t="str">
        <f>Overall!L3</f>
        <v>NSIP 10/1/24 to 6/30/25</v>
      </c>
      <c r="L3" s="66" t="s">
        <v>278</v>
      </c>
      <c r="M3" s="122" t="s">
        <v>263</v>
      </c>
      <c r="N3" s="3" t="s">
        <v>279</v>
      </c>
      <c r="O3" s="3" t="s">
        <v>280</v>
      </c>
      <c r="P3" s="122" t="s">
        <v>49</v>
      </c>
      <c r="Q3" s="66" t="s">
        <v>281</v>
      </c>
      <c r="R3" s="122" t="s">
        <v>282</v>
      </c>
      <c r="S3" s="122" t="s">
        <v>50</v>
      </c>
      <c r="T3" s="122" t="s">
        <v>51</v>
      </c>
      <c r="U3" s="122" t="s">
        <v>292</v>
      </c>
      <c r="V3" s="122" t="str">
        <f>Overall!U3</f>
        <v>MIPPA SHIP 7/1/2024 to 8/30/2024</v>
      </c>
      <c r="W3" s="122" t="str">
        <f>Overall!V3</f>
        <v>MIPPA SHIP 9/1/24 to 6/30/25</v>
      </c>
      <c r="X3" s="122" t="str">
        <f>Overall!W3</f>
        <v>MIPPA AAA 7/1/2024 to 8/31/24</v>
      </c>
      <c r="Y3" s="122" t="str">
        <f>Overall!X3</f>
        <v>MIPPA AAA 9/1/24 to6/30/25</v>
      </c>
      <c r="Z3" s="122" t="str">
        <f>Overall!Y3</f>
        <v>MIPPA ADRC 7/1/24 to 8/30/24</v>
      </c>
      <c r="AA3" s="122" t="str">
        <f>Overall!Z3</f>
        <v>MIPPA ADRC 9/1/24 to 8 /31/25</v>
      </c>
      <c r="AB3" s="3" t="s">
        <v>22</v>
      </c>
      <c r="AC3" s="29" t="s">
        <v>283</v>
      </c>
      <c r="AD3" s="29" t="s">
        <v>284</v>
      </c>
      <c r="AE3" s="29" t="s">
        <v>285</v>
      </c>
    </row>
    <row r="4" spans="1:31" s="4" customFormat="1" x14ac:dyDescent="0.25">
      <c r="A4" s="29" t="s">
        <v>86</v>
      </c>
      <c r="B4" s="62">
        <f>Overall!B4</f>
        <v>593665.77</v>
      </c>
      <c r="C4" s="4">
        <f>Overall!C4</f>
        <v>40100</v>
      </c>
      <c r="D4" s="4">
        <f>Overall!D4</f>
        <v>650801.47</v>
      </c>
      <c r="E4" s="4">
        <f>Overall!E4</f>
        <v>644900.68000000005</v>
      </c>
      <c r="F4" s="4">
        <f>Overall!G4</f>
        <v>17152</v>
      </c>
      <c r="G4" s="4">
        <f>Overall!H4</f>
        <v>236509.81</v>
      </c>
      <c r="H4" s="4">
        <f>Overall!I4</f>
        <v>3439.68</v>
      </c>
      <c r="I4" s="4">
        <f>Overall!J4</f>
        <v>14156.88</v>
      </c>
      <c r="J4" s="4">
        <f>Overall!K4</f>
        <v>44884.68</v>
      </c>
      <c r="K4" s="4">
        <f>Overall!L4</f>
        <v>110661.1</v>
      </c>
      <c r="L4" s="67" t="e">
        <f>Overall!#REF!</f>
        <v>#REF!</v>
      </c>
      <c r="M4" s="4" t="e">
        <f>Overall!#REF!</f>
        <v>#REF!</v>
      </c>
      <c r="N4" s="4" t="e">
        <f>Overall!#REF!</f>
        <v>#REF!</v>
      </c>
      <c r="O4" s="4" t="e">
        <f>Overall!#REF!</f>
        <v>#REF!</v>
      </c>
      <c r="P4" s="4">
        <f>Overall!M4</f>
        <v>74766</v>
      </c>
      <c r="Q4" s="67" t="e">
        <f>Overall!#REF!</f>
        <v>#REF!</v>
      </c>
      <c r="R4" s="4" t="e">
        <f>Overall!#REF!</f>
        <v>#REF!</v>
      </c>
      <c r="S4" s="4">
        <f>Overall!N4</f>
        <v>98554.47</v>
      </c>
      <c r="T4" s="4">
        <f>Overall!O4</f>
        <v>570430</v>
      </c>
      <c r="U4" s="4">
        <f>Overall!S4</f>
        <v>41167</v>
      </c>
      <c r="V4" s="4">
        <f>Overall!U4</f>
        <v>8737.6299999999992</v>
      </c>
      <c r="W4" s="4">
        <f>Overall!V4</f>
        <v>20512</v>
      </c>
      <c r="X4" s="4">
        <f>Overall!W4</f>
        <v>0</v>
      </c>
      <c r="Y4" s="4">
        <f>Overall!X4</f>
        <v>18512</v>
      </c>
      <c r="Z4" s="4">
        <f>Overall!Y4</f>
        <v>306.08</v>
      </c>
      <c r="AA4" s="4">
        <f>Overall!Z4</f>
        <v>9289</v>
      </c>
      <c r="AB4" s="4">
        <f>Overall!AA4</f>
        <v>114049</v>
      </c>
    </row>
    <row r="5" spans="1:31" s="4" customFormat="1" x14ac:dyDescent="0.25">
      <c r="A5" s="24" t="s">
        <v>87</v>
      </c>
      <c r="L5" s="67"/>
      <c r="Q5" s="67"/>
    </row>
    <row r="6" spans="1:31" s="4" customFormat="1" x14ac:dyDescent="0.25">
      <c r="A6" s="24" t="s">
        <v>88</v>
      </c>
      <c r="B6" s="4">
        <f>SUM(B4:B5)</f>
        <v>593665.77</v>
      </c>
      <c r="C6" s="4">
        <f t="shared" ref="C6:AE6" si="0">SUM(C4:C5)</f>
        <v>40100</v>
      </c>
      <c r="D6" s="4">
        <f t="shared" si="0"/>
        <v>650801.47</v>
      </c>
      <c r="E6" s="4">
        <f t="shared" si="0"/>
        <v>644900.68000000005</v>
      </c>
      <c r="F6" s="4">
        <f t="shared" si="0"/>
        <v>17152</v>
      </c>
      <c r="G6" s="4">
        <f t="shared" si="0"/>
        <v>236509.81</v>
      </c>
      <c r="H6" s="4">
        <f t="shared" si="0"/>
        <v>3439.68</v>
      </c>
      <c r="I6" s="4">
        <f t="shared" si="0"/>
        <v>14156.88</v>
      </c>
      <c r="J6" s="4">
        <f t="shared" si="0"/>
        <v>44884.68</v>
      </c>
      <c r="K6" s="4">
        <f t="shared" si="0"/>
        <v>110661.1</v>
      </c>
      <c r="L6" s="67" t="e">
        <f t="shared" si="0"/>
        <v>#REF!</v>
      </c>
      <c r="M6" s="4" t="e">
        <f t="shared" si="0"/>
        <v>#REF!</v>
      </c>
      <c r="N6" s="4" t="e">
        <f t="shared" si="0"/>
        <v>#REF!</v>
      </c>
      <c r="O6" s="4" t="e">
        <f t="shared" si="0"/>
        <v>#REF!</v>
      </c>
      <c r="P6" s="4">
        <f t="shared" si="0"/>
        <v>74766</v>
      </c>
      <c r="Q6" s="67" t="e">
        <f t="shared" si="0"/>
        <v>#REF!</v>
      </c>
      <c r="R6" s="4" t="e">
        <f t="shared" si="0"/>
        <v>#REF!</v>
      </c>
      <c r="S6" s="4">
        <f t="shared" si="0"/>
        <v>98554.47</v>
      </c>
      <c r="T6" s="4">
        <f t="shared" si="0"/>
        <v>570430</v>
      </c>
      <c r="U6" s="4">
        <f t="shared" si="0"/>
        <v>41167</v>
      </c>
      <c r="V6" s="4">
        <f t="shared" si="0"/>
        <v>8737.6299999999992</v>
      </c>
      <c r="W6" s="4">
        <f t="shared" si="0"/>
        <v>20512</v>
      </c>
      <c r="X6" s="4">
        <f t="shared" si="0"/>
        <v>0</v>
      </c>
      <c r="Y6" s="4">
        <f t="shared" si="0"/>
        <v>18512</v>
      </c>
      <c r="Z6" s="4">
        <f t="shared" si="0"/>
        <v>306.08</v>
      </c>
      <c r="AA6" s="4">
        <f t="shared" si="0"/>
        <v>9289</v>
      </c>
      <c r="AB6" s="4">
        <f t="shared" si="0"/>
        <v>114049</v>
      </c>
      <c r="AC6" s="4">
        <f t="shared" si="0"/>
        <v>0</v>
      </c>
      <c r="AD6" s="4">
        <f t="shared" si="0"/>
        <v>0</v>
      </c>
      <c r="AE6" s="4">
        <f t="shared" si="0"/>
        <v>0</v>
      </c>
    </row>
    <row r="7" spans="1:31" s="6" customFormat="1" x14ac:dyDescent="0.25">
      <c r="A7" s="24" t="s">
        <v>89</v>
      </c>
      <c r="B7" s="4"/>
      <c r="L7" s="68"/>
      <c r="Q7" s="68"/>
      <c r="AB7" s="6">
        <v>0</v>
      </c>
    </row>
    <row r="8" spans="1:31" s="8" customFormat="1" x14ac:dyDescent="0.25">
      <c r="A8" s="25" t="s">
        <v>90</v>
      </c>
      <c r="B8" s="8">
        <f>B7/B6</f>
        <v>0</v>
      </c>
      <c r="C8" s="8">
        <f t="shared" ref="C8:AE8" si="1">C7/C6</f>
        <v>0</v>
      </c>
      <c r="D8" s="8">
        <f t="shared" si="1"/>
        <v>0</v>
      </c>
      <c r="E8" s="8">
        <f t="shared" si="1"/>
        <v>0</v>
      </c>
      <c r="F8" s="8">
        <f t="shared" si="1"/>
        <v>0</v>
      </c>
      <c r="G8" s="8">
        <f t="shared" si="1"/>
        <v>0</v>
      </c>
      <c r="H8" s="8">
        <f t="shared" si="1"/>
        <v>0</v>
      </c>
      <c r="I8" s="8">
        <f t="shared" si="1"/>
        <v>0</v>
      </c>
      <c r="J8" s="8">
        <f t="shared" si="1"/>
        <v>0</v>
      </c>
      <c r="K8" s="8">
        <f t="shared" si="1"/>
        <v>0</v>
      </c>
      <c r="L8" s="69" t="e">
        <f t="shared" si="1"/>
        <v>#REF!</v>
      </c>
      <c r="M8" s="8" t="e">
        <f t="shared" si="1"/>
        <v>#REF!</v>
      </c>
      <c r="N8" s="8" t="e">
        <f t="shared" si="1"/>
        <v>#REF!</v>
      </c>
      <c r="O8" s="8" t="e">
        <f t="shared" si="1"/>
        <v>#REF!</v>
      </c>
      <c r="P8" s="8">
        <f t="shared" si="1"/>
        <v>0</v>
      </c>
      <c r="Q8" s="69" t="e">
        <f t="shared" si="1"/>
        <v>#REF!</v>
      </c>
      <c r="R8" s="8" t="e">
        <f t="shared" si="1"/>
        <v>#REF!</v>
      </c>
      <c r="S8" s="8">
        <f t="shared" si="1"/>
        <v>0</v>
      </c>
      <c r="T8" s="8">
        <f t="shared" si="1"/>
        <v>0</v>
      </c>
      <c r="U8" s="8">
        <f t="shared" si="1"/>
        <v>0</v>
      </c>
      <c r="V8" s="8">
        <f t="shared" si="1"/>
        <v>0</v>
      </c>
      <c r="W8" s="8">
        <f t="shared" si="1"/>
        <v>0</v>
      </c>
      <c r="X8" s="8" t="e">
        <f t="shared" si="1"/>
        <v>#DIV/0!</v>
      </c>
      <c r="Y8" s="8">
        <f t="shared" si="1"/>
        <v>0</v>
      </c>
      <c r="Z8" s="8">
        <f t="shared" si="1"/>
        <v>0</v>
      </c>
      <c r="AA8" s="8">
        <f t="shared" si="1"/>
        <v>0</v>
      </c>
      <c r="AB8" s="8">
        <f t="shared" si="1"/>
        <v>0</v>
      </c>
      <c r="AC8" s="8" t="e">
        <f t="shared" si="1"/>
        <v>#DIV/0!</v>
      </c>
      <c r="AD8" s="8" t="e">
        <f t="shared" si="1"/>
        <v>#DIV/0!</v>
      </c>
      <c r="AE8" s="8" t="e">
        <f t="shared" si="1"/>
        <v>#DIV/0!</v>
      </c>
    </row>
    <row r="9" spans="1:31" s="6" customFormat="1" x14ac:dyDescent="0.25">
      <c r="A9" s="22" t="s">
        <v>91</v>
      </c>
      <c r="L9" s="68"/>
      <c r="Q9" s="68"/>
      <c r="R9" s="6">
        <v>0</v>
      </c>
    </row>
    <row r="10" spans="1:31" s="8" customFormat="1" x14ac:dyDescent="0.25">
      <c r="A10" s="25" t="s">
        <v>92</v>
      </c>
      <c r="B10" s="8">
        <f>B9/B6</f>
        <v>0</v>
      </c>
      <c r="C10" s="8">
        <f t="shared" ref="C10:AE10" si="2">C9/C6</f>
        <v>0</v>
      </c>
      <c r="D10" s="8">
        <f t="shared" si="2"/>
        <v>0</v>
      </c>
      <c r="E10" s="8">
        <f t="shared" si="2"/>
        <v>0</v>
      </c>
      <c r="F10" s="8">
        <f t="shared" si="2"/>
        <v>0</v>
      </c>
      <c r="G10" s="8">
        <f t="shared" si="2"/>
        <v>0</v>
      </c>
      <c r="H10" s="8">
        <f t="shared" si="2"/>
        <v>0</v>
      </c>
      <c r="I10" s="8">
        <f t="shared" si="2"/>
        <v>0</v>
      </c>
      <c r="J10" s="8">
        <f t="shared" si="2"/>
        <v>0</v>
      </c>
      <c r="K10" s="8">
        <f t="shared" si="2"/>
        <v>0</v>
      </c>
      <c r="L10" s="69" t="e">
        <f t="shared" si="2"/>
        <v>#REF!</v>
      </c>
      <c r="M10" s="8" t="e">
        <f t="shared" si="2"/>
        <v>#REF!</v>
      </c>
      <c r="N10" s="8" t="e">
        <f t="shared" si="2"/>
        <v>#REF!</v>
      </c>
      <c r="O10" s="8" t="e">
        <f t="shared" si="2"/>
        <v>#REF!</v>
      </c>
      <c r="P10" s="8">
        <f t="shared" si="2"/>
        <v>0</v>
      </c>
      <c r="Q10" s="69" t="e">
        <f t="shared" si="2"/>
        <v>#REF!</v>
      </c>
      <c r="R10" s="8" t="e">
        <f t="shared" si="2"/>
        <v>#REF!</v>
      </c>
      <c r="S10" s="8">
        <f t="shared" si="2"/>
        <v>0</v>
      </c>
      <c r="T10" s="8">
        <f t="shared" si="2"/>
        <v>0</v>
      </c>
      <c r="U10" s="8">
        <f t="shared" si="2"/>
        <v>0</v>
      </c>
      <c r="V10" s="8">
        <f t="shared" si="2"/>
        <v>0</v>
      </c>
      <c r="W10" s="8">
        <f t="shared" si="2"/>
        <v>0</v>
      </c>
      <c r="X10" s="8" t="e">
        <f t="shared" si="2"/>
        <v>#DIV/0!</v>
      </c>
      <c r="Y10" s="8">
        <f t="shared" si="2"/>
        <v>0</v>
      </c>
      <c r="Z10" s="8">
        <f t="shared" si="2"/>
        <v>0</v>
      </c>
      <c r="AA10" s="8">
        <f t="shared" si="2"/>
        <v>0</v>
      </c>
      <c r="AB10" s="8">
        <f t="shared" si="2"/>
        <v>0</v>
      </c>
      <c r="AC10" s="8" t="e">
        <f t="shared" si="2"/>
        <v>#DIV/0!</v>
      </c>
      <c r="AD10" s="8" t="e">
        <f t="shared" si="2"/>
        <v>#DIV/0!</v>
      </c>
      <c r="AE10" s="8" t="e">
        <f t="shared" si="2"/>
        <v>#DIV/0!</v>
      </c>
    </row>
    <row r="11" spans="1:31" s="6" customFormat="1" x14ac:dyDescent="0.25">
      <c r="A11" s="22" t="s">
        <v>93</v>
      </c>
      <c r="L11" s="68"/>
      <c r="Q11" s="68"/>
    </row>
    <row r="12" spans="1:31" s="8" customFormat="1" ht="15.75" customHeight="1" x14ac:dyDescent="0.25">
      <c r="A12" s="25" t="s">
        <v>94</v>
      </c>
      <c r="B12" s="8">
        <f>B11/B6</f>
        <v>0</v>
      </c>
      <c r="C12" s="8">
        <f t="shared" ref="C12:AE12" si="3">C11/C6</f>
        <v>0</v>
      </c>
      <c r="D12" s="8">
        <f t="shared" si="3"/>
        <v>0</v>
      </c>
      <c r="E12" s="8">
        <f t="shared" si="3"/>
        <v>0</v>
      </c>
      <c r="F12" s="8">
        <f t="shared" si="3"/>
        <v>0</v>
      </c>
      <c r="G12" s="8">
        <f t="shared" si="3"/>
        <v>0</v>
      </c>
      <c r="H12" s="8">
        <f t="shared" si="3"/>
        <v>0</v>
      </c>
      <c r="I12" s="8">
        <f t="shared" si="3"/>
        <v>0</v>
      </c>
      <c r="J12" s="8">
        <f t="shared" si="3"/>
        <v>0</v>
      </c>
      <c r="K12" s="8">
        <f t="shared" si="3"/>
        <v>0</v>
      </c>
      <c r="L12" s="69" t="e">
        <f t="shared" si="3"/>
        <v>#REF!</v>
      </c>
      <c r="M12" s="8" t="e">
        <f t="shared" si="3"/>
        <v>#REF!</v>
      </c>
      <c r="N12" s="8" t="e">
        <f t="shared" si="3"/>
        <v>#REF!</v>
      </c>
      <c r="O12" s="8" t="e">
        <f t="shared" si="3"/>
        <v>#REF!</v>
      </c>
      <c r="P12" s="8">
        <f t="shared" si="3"/>
        <v>0</v>
      </c>
      <c r="Q12" s="69" t="e">
        <f t="shared" si="3"/>
        <v>#REF!</v>
      </c>
      <c r="R12" s="8" t="e">
        <f t="shared" si="3"/>
        <v>#REF!</v>
      </c>
      <c r="S12" s="8">
        <f t="shared" si="3"/>
        <v>0</v>
      </c>
      <c r="T12" s="8">
        <f t="shared" si="3"/>
        <v>0</v>
      </c>
      <c r="U12" s="8">
        <f t="shared" si="3"/>
        <v>0</v>
      </c>
      <c r="V12" s="8">
        <f t="shared" si="3"/>
        <v>0</v>
      </c>
      <c r="W12" s="8">
        <f t="shared" si="3"/>
        <v>0</v>
      </c>
      <c r="X12" s="8" t="e">
        <f t="shared" si="3"/>
        <v>#DIV/0!</v>
      </c>
      <c r="Y12" s="8">
        <f t="shared" si="3"/>
        <v>0</v>
      </c>
      <c r="Z12" s="8">
        <f t="shared" si="3"/>
        <v>0</v>
      </c>
      <c r="AA12" s="8">
        <f t="shared" si="3"/>
        <v>0</v>
      </c>
      <c r="AB12" s="8">
        <f t="shared" si="3"/>
        <v>0</v>
      </c>
      <c r="AC12" s="8" t="e">
        <f t="shared" si="3"/>
        <v>#DIV/0!</v>
      </c>
      <c r="AD12" s="8" t="e">
        <f t="shared" si="3"/>
        <v>#DIV/0!</v>
      </c>
      <c r="AE12" s="8" t="e">
        <f t="shared" si="3"/>
        <v>#DIV/0!</v>
      </c>
    </row>
    <row r="13" spans="1:31" s="8" customFormat="1" ht="15.75" customHeight="1" x14ac:dyDescent="0.25">
      <c r="A13" s="25" t="s">
        <v>286</v>
      </c>
      <c r="B13" s="63">
        <f t="shared" ref="B13:I13" si="4">B7+B9+B11</f>
        <v>0</v>
      </c>
      <c r="C13" s="63">
        <f t="shared" si="4"/>
        <v>0</v>
      </c>
      <c r="D13" s="63">
        <f t="shared" si="4"/>
        <v>0</v>
      </c>
      <c r="E13" s="63">
        <f t="shared" si="4"/>
        <v>0</v>
      </c>
      <c r="F13" s="63">
        <f t="shared" si="4"/>
        <v>0</v>
      </c>
      <c r="G13" s="63">
        <f t="shared" si="4"/>
        <v>0</v>
      </c>
      <c r="H13" s="63">
        <f t="shared" si="4"/>
        <v>0</v>
      </c>
      <c r="I13" s="63">
        <f t="shared" si="4"/>
        <v>0</v>
      </c>
      <c r="J13" s="63">
        <f>J7+J9+J11+'Aging Qtr 1'!J13</f>
        <v>0</v>
      </c>
      <c r="K13" s="63">
        <f>K7+K9+K11</f>
        <v>0</v>
      </c>
      <c r="L13" s="70">
        <f>L7+L9+L11+'Aging Qtr 1'!L13</f>
        <v>0</v>
      </c>
      <c r="M13" s="63">
        <f>M7+M9+M11</f>
        <v>0</v>
      </c>
      <c r="N13" s="63">
        <f>N7+N9+N11+'Aging Qtr 1'!N13</f>
        <v>0</v>
      </c>
      <c r="O13" s="63">
        <f>O7+O9+O11+'Aging Qtr 1'!O13</f>
        <v>0</v>
      </c>
      <c r="P13" s="63">
        <f>P7+P9+P11</f>
        <v>0</v>
      </c>
      <c r="Q13" s="70">
        <f>Q7+Q9+Q11+'Aging Qtr 1'!Q13</f>
        <v>0</v>
      </c>
      <c r="R13" s="63">
        <f>R7+R9+R11</f>
        <v>0</v>
      </c>
      <c r="S13" s="63">
        <f>S7+S9+S11</f>
        <v>0</v>
      </c>
      <c r="T13" s="63">
        <f>T7+T9+T11</f>
        <v>0</v>
      </c>
      <c r="U13" s="63">
        <f>U7+U9+U11</f>
        <v>0</v>
      </c>
      <c r="V13" s="63">
        <f>V7+V9+V11+'Aging Qtr 1'!V13</f>
        <v>0</v>
      </c>
      <c r="W13" s="63">
        <f>W7+W9+W11</f>
        <v>0</v>
      </c>
      <c r="X13" s="63">
        <f>X7+X9+X11+'Aging Qtr 1'!X13</f>
        <v>0</v>
      </c>
      <c r="Y13" s="63">
        <f>Y7+Y9+Y11</f>
        <v>0</v>
      </c>
      <c r="Z13" s="63">
        <f>Z7+Z9+Z11+'Aging Qtr 1'!Z13</f>
        <v>0</v>
      </c>
      <c r="AA13" s="63">
        <f>AA7+AA9+AA11</f>
        <v>0</v>
      </c>
      <c r="AB13" s="63">
        <f>AB7+AB9+AB11</f>
        <v>0</v>
      </c>
    </row>
    <row r="14" spans="1:31" s="6" customFormat="1" x14ac:dyDescent="0.25">
      <c r="A14" s="22" t="s">
        <v>96</v>
      </c>
      <c r="B14" s="6">
        <f>B6-B13</f>
        <v>593665.77</v>
      </c>
      <c r="C14" s="6">
        <f t="shared" ref="C14:AB14" si="5">C6-C13</f>
        <v>40100</v>
      </c>
      <c r="D14" s="6">
        <f t="shared" si="5"/>
        <v>650801.47</v>
      </c>
      <c r="E14" s="6">
        <f t="shared" si="5"/>
        <v>644900.68000000005</v>
      </c>
      <c r="F14" s="6">
        <f t="shared" si="5"/>
        <v>17152</v>
      </c>
      <c r="G14" s="6">
        <f t="shared" si="5"/>
        <v>236509.81</v>
      </c>
      <c r="H14" s="6">
        <f t="shared" si="5"/>
        <v>3439.68</v>
      </c>
      <c r="I14" s="6">
        <f t="shared" si="5"/>
        <v>14156.88</v>
      </c>
      <c r="J14" s="6">
        <f t="shared" si="5"/>
        <v>44884.68</v>
      </c>
      <c r="K14" s="6">
        <f t="shared" si="5"/>
        <v>110661.1</v>
      </c>
      <c r="L14" s="68" t="e">
        <f t="shared" si="5"/>
        <v>#REF!</v>
      </c>
      <c r="M14" s="6" t="e">
        <f t="shared" si="5"/>
        <v>#REF!</v>
      </c>
      <c r="N14" s="6" t="e">
        <f t="shared" si="5"/>
        <v>#REF!</v>
      </c>
      <c r="O14" s="6" t="e">
        <f t="shared" si="5"/>
        <v>#REF!</v>
      </c>
      <c r="P14" s="6">
        <f t="shared" si="5"/>
        <v>74766</v>
      </c>
      <c r="Q14" s="68" t="e">
        <f t="shared" si="5"/>
        <v>#REF!</v>
      </c>
      <c r="R14" s="6" t="e">
        <f t="shared" si="5"/>
        <v>#REF!</v>
      </c>
      <c r="S14" s="6">
        <f t="shared" si="5"/>
        <v>98554.47</v>
      </c>
      <c r="T14" s="6">
        <f t="shared" si="5"/>
        <v>570430</v>
      </c>
      <c r="U14" s="6">
        <f t="shared" si="5"/>
        <v>41167</v>
      </c>
      <c r="V14" s="6">
        <f t="shared" si="5"/>
        <v>8737.6299999999992</v>
      </c>
      <c r="W14" s="6">
        <f t="shared" si="5"/>
        <v>20512</v>
      </c>
      <c r="X14" s="6">
        <f t="shared" si="5"/>
        <v>0</v>
      </c>
      <c r="Y14" s="6">
        <f t="shared" si="5"/>
        <v>18512</v>
      </c>
      <c r="Z14" s="6">
        <f t="shared" si="5"/>
        <v>306.08</v>
      </c>
      <c r="AA14" s="6">
        <f t="shared" si="5"/>
        <v>9289</v>
      </c>
      <c r="AB14" s="6">
        <f t="shared" si="5"/>
        <v>114049</v>
      </c>
      <c r="AC14" s="6">
        <f t="shared" ref="AC14:AE14" si="6">AC6-AC7-AC9-AC11</f>
        <v>0</v>
      </c>
      <c r="AD14" s="6">
        <f t="shared" si="6"/>
        <v>0</v>
      </c>
      <c r="AE14" s="6">
        <f t="shared" si="6"/>
        <v>0</v>
      </c>
    </row>
    <row r="15" spans="1:31" s="7" customFormat="1" ht="200.45" customHeight="1" x14ac:dyDescent="0.25">
      <c r="A15" s="25" t="s">
        <v>97</v>
      </c>
      <c r="B15" s="48" t="s">
        <v>293</v>
      </c>
      <c r="C15" s="6"/>
      <c r="D15" s="6"/>
      <c r="E15" s="6"/>
      <c r="F15" s="6"/>
      <c r="G15" s="6"/>
      <c r="H15" s="6"/>
      <c r="I15" s="6"/>
      <c r="J15" s="6"/>
      <c r="K15" s="6"/>
      <c r="L15" s="71" t="s">
        <v>294</v>
      </c>
      <c r="M15" s="6"/>
      <c r="N15" s="6"/>
      <c r="O15" s="6"/>
      <c r="P15" s="43"/>
      <c r="Q15" s="68"/>
      <c r="R15" s="54"/>
      <c r="S15" s="6"/>
      <c r="T15" s="6"/>
      <c r="U15" s="6"/>
      <c r="V15" s="6"/>
      <c r="W15" s="6"/>
      <c r="X15" s="6"/>
      <c r="Y15" s="6"/>
      <c r="Z15" s="6"/>
      <c r="AA15" s="6"/>
      <c r="AB15" s="6"/>
      <c r="AC15" s="7" t="s">
        <v>107</v>
      </c>
      <c r="AD15" s="7" t="s">
        <v>107</v>
      </c>
      <c r="AE15" s="7" t="s">
        <v>107</v>
      </c>
    </row>
    <row r="16" spans="1:31" x14ac:dyDescent="0.25">
      <c r="A16" s="5"/>
      <c r="B16" s="7"/>
      <c r="C16" s="7"/>
      <c r="D16" s="35"/>
      <c r="E16" s="7"/>
      <c r="F16" s="35"/>
      <c r="G16" s="44"/>
      <c r="H16" s="7"/>
      <c r="I16" s="7"/>
      <c r="J16" s="7"/>
      <c r="K16" s="37"/>
      <c r="L16" s="76"/>
      <c r="M16" s="35"/>
      <c r="N16" s="7"/>
      <c r="O16" s="35"/>
      <c r="P16" s="35"/>
      <c r="Q16" s="78"/>
      <c r="R16" s="7"/>
      <c r="S16" s="7"/>
      <c r="T16" s="7"/>
      <c r="U16" s="7"/>
      <c r="V16" s="37"/>
      <c r="W16" s="37"/>
      <c r="X16" s="37"/>
      <c r="Y16" s="37"/>
      <c r="Z16" s="37"/>
      <c r="AA16" s="37"/>
      <c r="AB16" s="35"/>
    </row>
    <row r="17" spans="1:74" s="7" customFormat="1" ht="319.5" customHeight="1" x14ac:dyDescent="0.25">
      <c r="A17" s="40" t="s">
        <v>112</v>
      </c>
      <c r="B17" s="34" t="str">
        <f>Overall!B17</f>
        <v>Case Management and Assessment and 
Information and Assistance</v>
      </c>
      <c r="C17" s="35" t="str">
        <f>Overall!C17</f>
        <v>Consults to facilities and individuals, complaint investigations, work with resident and family councils, participation in facility surveys and community education</v>
      </c>
      <c r="G17" s="35" t="str">
        <f>Overall!H17</f>
        <v>Information, Assistance, Cash &amp; Counseling, Counseling/support groups, caregiver training, respite, supplemental services.</v>
      </c>
      <c r="H17" s="35" t="str">
        <f>Overall!I17</f>
        <v>Consults to facilities and individuals, complaint investigations, work with resident and family councils, participation in facility surveys and community education</v>
      </c>
      <c r="I17" s="35" t="str">
        <f>Overall!J17</f>
        <v>Consults to facilities and individuals, complaint investigations, work with resident and family councils, participation in facility surveys and community education</v>
      </c>
      <c r="J17"/>
      <c r="K17"/>
      <c r="L17" s="79"/>
      <c r="M17" s="35" t="e">
        <f>Overall!#REF!</f>
        <v>#REF!</v>
      </c>
      <c r="N17" s="35" t="e">
        <f>Overall!#REF!</f>
        <v>#REF!</v>
      </c>
      <c r="O17" s="35" t="e">
        <f>Overall!#REF!</f>
        <v>#REF!</v>
      </c>
      <c r="P17" s="35" t="str">
        <f>Overall!M17</f>
        <v>Level one screening for services and referrals to other organizations</v>
      </c>
      <c r="Q17" s="76"/>
      <c r="R17" s="35" t="e">
        <f>Overall!#REF!</f>
        <v>#REF!</v>
      </c>
      <c r="S17" s="35" t="str">
        <f>Overall!N17</f>
        <v>Consults to facilities and individuals, complaint investigations, work with resident and family councils, participation in facility surveys and community education</v>
      </c>
      <c r="T17" s="35" t="str">
        <f>Overall!O17</f>
        <v>Case Management and Assessment</v>
      </c>
      <c r="U17" s="35" t="str">
        <f>Overall!S17</f>
        <v>Prescription Assistance, Medicare Part D Open Enrollment, and other benefits counseling.</v>
      </c>
      <c r="V17" s="35" t="str">
        <f>Overall!U17</f>
        <v>LIS/MSP Applications, Part D Enrollment Assistance, Trainings, Prevention/Wellness Events</v>
      </c>
      <c r="W17" s="35" t="str">
        <f>Overall!V17</f>
        <v>LIS/MSP Applications, Part D Enrollment Assistance, Trainings, Prevention/Wellness Events</v>
      </c>
      <c r="X17" s="35" t="str">
        <f>Overall!W17</f>
        <v>LIS/MSP Applications, Part D Enrollment Assistance, Trainings, Prevention/Wellness Events</v>
      </c>
      <c r="Y17" s="35" t="str">
        <f>Overall!X17</f>
        <v>LIS/MSP Applications, Part D Enrollment Assistance, Trainings, Prevention/Wellness Events</v>
      </c>
      <c r="Z17" s="35" t="str">
        <f>Overall!Y17</f>
        <v>LIS/MSP Applications, Part D Enrollment Assistance, Trainings, Prevention/Wellness Events</v>
      </c>
      <c r="AA17" s="35" t="str">
        <f>Overall!Z17</f>
        <v>LIS/MSP Applications, Part D Enrollment Assistance, Prevention/Wellness Events</v>
      </c>
      <c r="AB17" s="35" t="str">
        <f>Overall!AA17</f>
        <v>Serve as liaison between Harmony and the Commonwealth, serve as the state administrator for the system, develop, design and execute reports as deemed necessary by DAIL. Provide technical asistance to DAIL staff, and all DAIL sub recipients, sub contractors and others using SAMS.  Assist DAIL and all sub providers with data collection for the National Aging Program Information System (NAPIS) and provide assistance with technical issues with the  NAPIS report.  Provide trainings as requested for DAIL staff and providers on SAMS.  Point of contact for all SAMS upgrades and data integration.</v>
      </c>
    </row>
    <row r="18" spans="1:74" x14ac:dyDescent="0.25">
      <c r="A18" s="35"/>
      <c r="B18" s="35"/>
      <c r="C18" s="35"/>
      <c r="D18" s="7"/>
      <c r="E18" s="7"/>
      <c r="F18" s="7"/>
      <c r="G18" s="35"/>
      <c r="H18" s="35"/>
      <c r="I18" s="35"/>
      <c r="J18" s="7"/>
      <c r="K18" s="7"/>
      <c r="L18" s="78"/>
      <c r="M18" s="35"/>
      <c r="N18" s="7"/>
      <c r="O18" s="35"/>
      <c r="P18" s="35"/>
      <c r="Q18" s="78"/>
      <c r="R18" s="35"/>
      <c r="S18" s="35"/>
      <c r="T18" s="35"/>
      <c r="U18" s="35"/>
      <c r="V18" s="35"/>
      <c r="W18" s="35"/>
      <c r="X18" s="35"/>
      <c r="Y18" s="35"/>
      <c r="Z18" s="35"/>
      <c r="AA18" s="35"/>
      <c r="AB18" s="35"/>
    </row>
    <row r="19" spans="1:74" s="37" customFormat="1" ht="75" customHeight="1" x14ac:dyDescent="0.25">
      <c r="A19" s="1" t="s">
        <v>146</v>
      </c>
      <c r="B19" s="35" t="str">
        <f>Overall!B19</f>
        <v>Daviess County Senior Center:  advocacy, counseling, 
education, friendly visiting, health promotion, outreach, 
public information, recreation, telephoning, transportation, 
information and assistance, nutrition education</v>
      </c>
      <c r="C19" s="7"/>
      <c r="D19" s="5" t="str">
        <f>Overall!D19</f>
        <v>Daviess County Senior Center:  Congregate Meal and Nutrition Information</v>
      </c>
      <c r="E19" s="35" t="str">
        <f>Overall!E19</f>
        <v>Daviess County Senior Center:  Home Delivered Meal Delivery and Nutrition Information</v>
      </c>
      <c r="F19" s="35" t="str">
        <f>Overall!G19</f>
        <v>Daviess County Senior Center:  Walk With Ease,  Bingosize, Drums Alive, Silver Sneakers</v>
      </c>
      <c r="G19" s="35"/>
      <c r="H19" s="35"/>
      <c r="I19" s="35"/>
      <c r="J19" s="35" t="str">
        <f>Overall!K19</f>
        <v>Canteen: Meal Caterer</v>
      </c>
      <c r="K19" s="35" t="str">
        <f>Overall!L19</f>
        <v>Canteen:  Meal Caterer</v>
      </c>
      <c r="L19" s="76"/>
      <c r="M19" s="35"/>
      <c r="N19" s="35" t="e">
        <f>Overall!#REF!</f>
        <v>#REF!</v>
      </c>
      <c r="O19" s="35" t="e">
        <f>Overall!#REF!</f>
        <v>#REF!</v>
      </c>
      <c r="P19" s="35"/>
      <c r="Q19" s="76"/>
      <c r="R19" s="35" t="e">
        <f>Overall!#REF!</f>
        <v>#REF!</v>
      </c>
      <c r="S19" s="35">
        <f>Overall!N19</f>
        <v>0</v>
      </c>
      <c r="T19" s="35" t="str">
        <f>Overall!O19</f>
        <v>Comfort Keepers: Homemaker, Personal Care, and Respite</v>
      </c>
      <c r="U19" s="7"/>
      <c r="V19" s="7"/>
      <c r="W19" s="7"/>
      <c r="X19" s="7"/>
      <c r="Y19" s="7"/>
      <c r="Z19" s="7"/>
      <c r="AA19" s="7"/>
      <c r="AB19" s="7"/>
    </row>
    <row r="20" spans="1:74" s="37" customFormat="1" ht="60" x14ac:dyDescent="0.25">
      <c r="A20" s="153"/>
      <c r="B20" s="5" t="str">
        <f>Overall!B20</f>
        <v>Hancock County Senior Center:  advocacy, counseling, 
education, friendly visiting, health promotion, outreach, 
public information, recreation, telephoning, transportation, 
information and assistance, nutrition education</v>
      </c>
      <c r="D20" s="35" t="str">
        <f>Overall!D20</f>
        <v>Hancock County Senior Center:  Congregate Meal and Nutrition Information</v>
      </c>
      <c r="E20" s="35" t="str">
        <f>Overall!E20</f>
        <v>Hancock County Senior Center:  Home Delivered Meal Delivery and Nutrition Information</v>
      </c>
      <c r="F20" s="35" t="str">
        <f>Overall!G20</f>
        <v>Hancock County Senior Center:  Walk With Ease,  Bingosize, Drums Alive</v>
      </c>
      <c r="G20" s="7"/>
      <c r="H20" s="7"/>
      <c r="I20" s="7"/>
      <c r="L20" s="76"/>
      <c r="M20" s="7"/>
      <c r="P20" s="7"/>
      <c r="Q20" s="76"/>
      <c r="R20" s="35"/>
      <c r="S20" s="35"/>
      <c r="T20" s="35">
        <f>Overall!O20</f>
        <v>0</v>
      </c>
      <c r="U20" s="7"/>
      <c r="V20" s="7"/>
      <c r="W20" s="7"/>
      <c r="X20" s="7"/>
      <c r="Y20" s="7"/>
      <c r="Z20" s="7"/>
      <c r="AA20" s="7"/>
      <c r="AB20" s="7"/>
    </row>
    <row r="21" spans="1:74" s="37" customFormat="1" ht="75" customHeight="1" x14ac:dyDescent="0.25">
      <c r="A21" s="153"/>
      <c r="B21" s="35" t="str">
        <f>Overall!B21</f>
        <v>Henderson County Senior Center:  advocacy, counseling, 
education, friendly visiting, health promotion, outreach, 
public information, recreation, telephoning, transportation,
 information and assistance, nutrition education</v>
      </c>
      <c r="D21" s="35" t="str">
        <f>Overall!D21</f>
        <v>Henderson County Senior Center:  Congregate Meal and Nutrition Information</v>
      </c>
      <c r="E21" s="35" t="str">
        <f>Overall!E21</f>
        <v>Henderson County Senior Center:  Home Delivered Meal Delivery and Nutrition Information</v>
      </c>
      <c r="F21" s="35" t="str">
        <f>Overall!G21</f>
        <v>Henderson County Senior Center:  Walk With Ease,  Bingosize, Drums Alive, Matter of Balance, Silver Sneakers</v>
      </c>
      <c r="G21" s="7"/>
      <c r="H21" s="7"/>
      <c r="I21" s="7"/>
      <c r="J21" s="7"/>
      <c r="K21" s="7"/>
      <c r="L21" s="76"/>
      <c r="M21" s="7"/>
      <c r="P21" s="7"/>
      <c r="Q21" s="76"/>
      <c r="R21" s="35"/>
      <c r="S21" s="35"/>
      <c r="T21" s="35">
        <f>Overall!O21</f>
        <v>0</v>
      </c>
      <c r="U21" s="7"/>
      <c r="V21" s="7"/>
      <c r="W21" s="7"/>
      <c r="X21" s="7"/>
      <c r="Y21" s="7"/>
      <c r="Z21" s="7"/>
      <c r="AA21" s="7"/>
      <c r="AB21" s="7"/>
    </row>
    <row r="22" spans="1:74" s="37" customFormat="1" ht="60" x14ac:dyDescent="0.25">
      <c r="A22" s="153"/>
      <c r="B22" s="35" t="str">
        <f>Overall!B22</f>
        <v>McLean County Senior Center:  advocacy, counseling, 
education, friendly visiting, health promotion, outreach, 
public information, recreation, telephoning, transportation, 
information and assistance, nutrition education</v>
      </c>
      <c r="D22" s="35" t="str">
        <f>Overall!D22</f>
        <v>McLean County Senior Center:  Congregate Meal and Nutrition Information</v>
      </c>
      <c r="E22" s="35" t="str">
        <f>Overall!E22</f>
        <v>McLean County Senior Center:  Home Delivered Meal Delivery and Nutrition Information</v>
      </c>
      <c r="F22" s="35" t="str">
        <f>Overall!G22</f>
        <v>McLean County Senior Center:  Walk With Ease, CDSMP, Bingosize, DSMP, Matter of Balance,</v>
      </c>
      <c r="G22" s="7"/>
      <c r="H22" s="7"/>
      <c r="I22" s="7"/>
      <c r="J22" s="7"/>
      <c r="K22" s="7"/>
      <c r="L22" s="76"/>
      <c r="M22" s="7"/>
      <c r="P22" s="7"/>
      <c r="Q22" s="76"/>
      <c r="R22" s="35"/>
      <c r="S22" s="35"/>
      <c r="T22" s="35">
        <f>Overall!O22</f>
        <v>0</v>
      </c>
      <c r="U22" s="7"/>
      <c r="V22" s="7"/>
      <c r="W22" s="7"/>
      <c r="X22" s="7"/>
      <c r="Y22" s="7"/>
      <c r="Z22" s="7"/>
      <c r="AA22" s="7"/>
      <c r="AB22" s="7"/>
    </row>
    <row r="23" spans="1:74" s="37" customFormat="1" ht="60" x14ac:dyDescent="0.25">
      <c r="A23" s="153"/>
      <c r="B23" s="35" t="str">
        <f>Overall!B23</f>
        <v>Ohio County Senior Center:  advocacy, counseling, 
education, friendly visiting, health promotion, outreach, 
public information, recreation, telephoning, transportation, 
information and assistance, nutrition education</v>
      </c>
      <c r="D23" s="35" t="str">
        <f>Overall!D23</f>
        <v>Ohio County Senior Center:  Congregate Meal and Nutrition Information</v>
      </c>
      <c r="E23" s="35" t="str">
        <f>Overall!E23</f>
        <v>Ohio County Senior Center:  Home Delivered Meal Delivery and Nutrition Information</v>
      </c>
      <c r="F23" s="35" t="str">
        <f>Overall!G23</f>
        <v xml:space="preserve">Ohio County Senior Center:  Walk With Ease, Bingosize, Drums Alive </v>
      </c>
      <c r="G23" s="7"/>
      <c r="H23" s="7"/>
      <c r="I23" s="7"/>
      <c r="J23" s="7"/>
      <c r="K23" s="7"/>
      <c r="L23" s="76"/>
      <c r="M23" s="7"/>
      <c r="P23" s="7"/>
      <c r="Q23" s="76"/>
      <c r="R23" s="35"/>
      <c r="S23" s="35"/>
      <c r="T23" s="35">
        <f>Overall!O23</f>
        <v>0</v>
      </c>
      <c r="U23" s="7"/>
      <c r="V23" s="7"/>
      <c r="W23" s="7"/>
      <c r="X23" s="7"/>
      <c r="Y23" s="7"/>
      <c r="Z23" s="7"/>
      <c r="AA23" s="7"/>
      <c r="AB23" s="7"/>
    </row>
    <row r="24" spans="1:74" s="34" customFormat="1" ht="60" x14ac:dyDescent="0.25">
      <c r="A24" s="153"/>
      <c r="B24" s="35" t="str">
        <f>Overall!B24</f>
        <v>Union  County Senior Center:  advocacy, counseling, 
education, friendly visiting, health promotion, outreach, 
public information, recreation, telephoning, transportation, 
information and assistance, nutrition education</v>
      </c>
      <c r="C24" s="37"/>
      <c r="D24" s="35" t="str">
        <f>Overall!D24</f>
        <v>Union County Senior Center:  Congregate Meal and Nutrition Information</v>
      </c>
      <c r="E24" s="35" t="str">
        <f>Overall!E24</f>
        <v>Union County Senior Center:  Home Delivered Meal Delivery and Nutrition Information</v>
      </c>
      <c r="F24" s="35" t="str">
        <f>Overall!G24</f>
        <v>Union County Senior Center:  Walk With Ease,  Bingosize, Drums Alive</v>
      </c>
      <c r="G24" s="7"/>
      <c r="H24" s="7"/>
      <c r="I24" s="7"/>
      <c r="J24" s="7"/>
      <c r="K24" s="7"/>
      <c r="L24" s="76"/>
      <c r="M24" s="7"/>
      <c r="N24" s="37"/>
      <c r="O24" s="37"/>
      <c r="P24" s="7"/>
      <c r="Q24" s="76"/>
      <c r="R24" s="35"/>
      <c r="S24" s="35"/>
      <c r="T24" s="35">
        <f>Overall!O24</f>
        <v>0</v>
      </c>
      <c r="U24" s="7"/>
      <c r="V24" s="7"/>
      <c r="W24" s="7"/>
      <c r="X24" s="7"/>
      <c r="Y24" s="7"/>
      <c r="Z24" s="7"/>
      <c r="AA24" s="7"/>
      <c r="AB24" s="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row>
    <row r="25" spans="1:74" s="34" customFormat="1" ht="60" x14ac:dyDescent="0.25">
      <c r="A25" s="153" t="s">
        <v>186</v>
      </c>
      <c r="B25" s="35" t="str">
        <f>Overall!B25</f>
        <v>Webster County Senior Center:  advocacy, counseling, 
education, friendly visiting, health promotion, outreach,
 public information, recreation, telephoning, transportation, 
information and assistance, nutrition education</v>
      </c>
      <c r="C25" s="37"/>
      <c r="D25" s="35" t="str">
        <f>Overall!D25</f>
        <v>Webster County Senior Center:  Congregate Meal and Nutrition Information</v>
      </c>
      <c r="E25" s="35" t="str">
        <f>Overall!E25</f>
        <v>Webster County Senior Center:  Home Delivered Meal Delivery and Nutrition Information</v>
      </c>
      <c r="F25" s="35" t="str">
        <f>Overall!G25</f>
        <v>Webster County Senior Center:  Walk With Ease,  Bingosize, Drums Alive</v>
      </c>
      <c r="G25" s="7"/>
      <c r="H25" s="7"/>
      <c r="I25" s="7"/>
      <c r="J25" s="7"/>
      <c r="K25" s="7"/>
      <c r="L25" s="76"/>
      <c r="M25" s="7"/>
      <c r="N25" s="37"/>
      <c r="O25" s="37"/>
      <c r="P25" s="7"/>
      <c r="Q25" s="76"/>
      <c r="R25" s="35"/>
      <c r="S25" s="35"/>
      <c r="T25" s="35">
        <f>Overall!O25</f>
        <v>0</v>
      </c>
      <c r="U25" s="7"/>
      <c r="V25" s="7"/>
      <c r="W25" s="7"/>
      <c r="X25" s="7"/>
      <c r="Y25" s="7"/>
      <c r="Z25" s="7"/>
      <c r="AA25" s="7"/>
      <c r="AB25" s="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row>
    <row r="26" spans="1:74" s="34" customFormat="1" x14ac:dyDescent="0.25">
      <c r="A26" s="154"/>
      <c r="B26" s="35" t="str">
        <f>Overall!B26</f>
        <v>Comfort Keepers: Homemaker and Personal Care</v>
      </c>
      <c r="C26" s="37"/>
      <c r="D26" s="35" t="str">
        <f>Overall!D26</f>
        <v>Five Star:  Meal Caterer</v>
      </c>
      <c r="E26" s="35" t="str">
        <f>Overall!E26</f>
        <v>Five Star:  Meal Caterer</v>
      </c>
      <c r="F26" s="35"/>
      <c r="G26" s="7"/>
      <c r="H26" s="7"/>
      <c r="I26" s="7"/>
      <c r="J26" s="7"/>
      <c r="K26" s="7"/>
      <c r="L26" s="76"/>
      <c r="M26" s="7"/>
      <c r="N26" s="37"/>
      <c r="O26" s="37"/>
      <c r="P26" s="7"/>
      <c r="Q26" s="76"/>
      <c r="R26" s="7"/>
      <c r="S26" s="7"/>
      <c r="T26" s="35"/>
      <c r="U26" s="7"/>
      <c r="V26" s="7"/>
      <c r="W26" s="7"/>
      <c r="X26" s="7"/>
      <c r="Y26" s="7"/>
      <c r="Z26" s="7"/>
      <c r="AA26" s="7"/>
      <c r="AB26" s="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row>
    <row r="27" spans="1:74" s="34" customFormat="1" x14ac:dyDescent="0.25">
      <c r="B27" s="38" t="str">
        <f>Overall!B27</f>
        <v>Kentucky Legal Aid: Legal Services</v>
      </c>
      <c r="C27" s="37"/>
      <c r="D27" s="35"/>
      <c r="E27" s="35"/>
      <c r="F27"/>
      <c r="G27" s="15"/>
      <c r="H27" s="15"/>
      <c r="I27" s="15"/>
      <c r="J27"/>
      <c r="K27"/>
      <c r="L27" s="79"/>
      <c r="M27" s="7"/>
      <c r="N27" s="39"/>
      <c r="O27" s="39"/>
      <c r="P27" s="15"/>
      <c r="Q27" s="110"/>
      <c r="R27" s="15"/>
      <c r="S27" s="15"/>
      <c r="T27" s="15"/>
      <c r="U27" s="15"/>
      <c r="V27" s="15"/>
      <c r="W27"/>
      <c r="X27" s="7"/>
      <c r="Y27" s="7"/>
      <c r="Z27" s="7"/>
      <c r="AA27" s="7"/>
      <c r="AB27" s="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row>
    <row r="28" spans="1:74" ht="45" customHeight="1" x14ac:dyDescent="0.25">
      <c r="A28" s="9"/>
      <c r="B28" s="32"/>
      <c r="C28" s="7"/>
      <c r="D28" s="7"/>
      <c r="E28" s="7"/>
      <c r="F28" s="7"/>
      <c r="G28" s="7"/>
      <c r="H28" s="7"/>
      <c r="I28" s="7"/>
      <c r="J28" s="7"/>
      <c r="K28" s="7"/>
      <c r="L28" s="78"/>
      <c r="M28" s="7"/>
      <c r="N28" s="7"/>
      <c r="O28" s="7"/>
      <c r="P28" s="7"/>
      <c r="Q28" s="78"/>
      <c r="R28" s="7"/>
      <c r="S28" s="7"/>
      <c r="T28" s="35"/>
      <c r="U28" s="7"/>
      <c r="V28" s="7"/>
      <c r="W28" s="36"/>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row>
    <row r="29" spans="1:74" x14ac:dyDescent="0.25">
      <c r="A29" s="9"/>
      <c r="B29" s="32"/>
      <c r="C29" s="7"/>
      <c r="D29" s="7"/>
      <c r="E29" s="7"/>
      <c r="G29" s="17"/>
      <c r="H29" s="17"/>
      <c r="I29" s="17"/>
      <c r="L29" s="79"/>
      <c r="M29" s="7"/>
      <c r="N29" s="17"/>
      <c r="O29" s="17"/>
      <c r="P29" s="17"/>
      <c r="Q29" s="111"/>
      <c r="R29" s="17"/>
      <c r="S29" s="17"/>
      <c r="T29" s="17"/>
      <c r="U29" s="17"/>
      <c r="V29" s="17"/>
      <c r="X29" s="7"/>
      <c r="Y29" s="7"/>
      <c r="Z29" s="7"/>
      <c r="AA29" s="7"/>
      <c r="AB29" s="7"/>
      <c r="AC29" s="7"/>
      <c r="AD29" s="7"/>
      <c r="AE29" s="7"/>
      <c r="AF29" s="7"/>
      <c r="AG29" s="7"/>
    </row>
    <row r="30" spans="1:74" s="7" customFormat="1" x14ac:dyDescent="0.25">
      <c r="A30" s="33"/>
      <c r="B30" s="32"/>
      <c r="L30" s="78"/>
      <c r="Q30" s="78"/>
      <c r="W30" s="36"/>
    </row>
    <row r="31" spans="1:74" x14ac:dyDescent="0.25">
      <c r="A31" s="31"/>
      <c r="G31" s="7"/>
      <c r="H31" s="7"/>
      <c r="I31" s="7"/>
      <c r="L31" s="79"/>
      <c r="M31" s="7"/>
      <c r="Q31" s="78"/>
      <c r="R31" s="7"/>
      <c r="S31" s="7"/>
      <c r="T31" s="7"/>
      <c r="U31" s="7"/>
      <c r="V31" s="7"/>
      <c r="W31" s="7"/>
      <c r="X31" s="7"/>
      <c r="Y31" s="7"/>
      <c r="Z31" s="7"/>
      <c r="AA31" s="7"/>
    </row>
    <row r="32" spans="1:74" s="7" customFormat="1" ht="15" customHeight="1" x14ac:dyDescent="0.25">
      <c r="A32" s="153" t="s">
        <v>189</v>
      </c>
      <c r="L32" s="78"/>
      <c r="Q32" s="78"/>
    </row>
    <row r="33" spans="1:17" s="7" customFormat="1" x14ac:dyDescent="0.25">
      <c r="A33" s="153"/>
      <c r="L33" s="78"/>
      <c r="Q33" s="78"/>
    </row>
    <row r="34" spans="1:17" s="7" customFormat="1" x14ac:dyDescent="0.25">
      <c r="A34" s="153"/>
      <c r="L34" s="78"/>
      <c r="Q34" s="78"/>
    </row>
    <row r="35" spans="1:17" s="7" customFormat="1" x14ac:dyDescent="0.25">
      <c r="A35" s="153"/>
      <c r="L35" s="78"/>
      <c r="Q35" s="78"/>
    </row>
    <row r="36" spans="1:17" s="7" customFormat="1" x14ac:dyDescent="0.25">
      <c r="A36" s="153"/>
      <c r="L36" s="78"/>
      <c r="Q36" s="78"/>
    </row>
    <row r="37" spans="1:17" s="7" customFormat="1" x14ac:dyDescent="0.25">
      <c r="A37" s="153"/>
      <c r="L37" s="78"/>
      <c r="Q37" s="78"/>
    </row>
    <row r="38" spans="1:17" s="7" customFormat="1" x14ac:dyDescent="0.25">
      <c r="A38" s="153"/>
      <c r="L38" s="78"/>
      <c r="Q38" s="78"/>
    </row>
    <row r="39" spans="1:17" s="7" customFormat="1" x14ac:dyDescent="0.25">
      <c r="A39" s="153"/>
      <c r="L39" s="78"/>
      <c r="Q39" s="78"/>
    </row>
    <row r="40" spans="1:17" s="7" customFormat="1" x14ac:dyDescent="0.25">
      <c r="A40" s="153"/>
      <c r="L40" s="78"/>
      <c r="Q40" s="78"/>
    </row>
    <row r="41" spans="1:17" s="7" customFormat="1" x14ac:dyDescent="0.25">
      <c r="A41" s="153"/>
      <c r="L41" s="78"/>
      <c r="Q41" s="78"/>
    </row>
    <row r="42" spans="1:17" s="7" customFormat="1" x14ac:dyDescent="0.25">
      <c r="A42" s="153"/>
      <c r="L42" s="78"/>
      <c r="Q42" s="78"/>
    </row>
    <row r="43" spans="1:17" s="7" customFormat="1" x14ac:dyDescent="0.25">
      <c r="A43" s="153"/>
      <c r="L43" s="78"/>
      <c r="Q43" s="78"/>
    </row>
    <row r="44" spans="1:17" s="7" customFormat="1" x14ac:dyDescent="0.25">
      <c r="A44" s="153"/>
      <c r="L44" s="78"/>
      <c r="Q44" s="78"/>
    </row>
    <row r="45" spans="1:17" s="7" customFormat="1" x14ac:dyDescent="0.25">
      <c r="A45" s="153"/>
      <c r="L45" s="78"/>
      <c r="Q45" s="78"/>
    </row>
    <row r="46" spans="1:17" s="7" customFormat="1" x14ac:dyDescent="0.25">
      <c r="A46" s="153"/>
      <c r="L46" s="78"/>
      <c r="Q46" s="78"/>
    </row>
    <row r="47" spans="1:17" s="7" customFormat="1" x14ac:dyDescent="0.25">
      <c r="A47" s="153"/>
      <c r="L47" s="78"/>
      <c r="Q47" s="78"/>
    </row>
    <row r="48" spans="1:17" s="7" customFormat="1" x14ac:dyDescent="0.25">
      <c r="A48" s="153"/>
      <c r="L48" s="78"/>
      <c r="Q48" s="78"/>
    </row>
    <row r="49" spans="1:28" s="7" customFormat="1" x14ac:dyDescent="0.25">
      <c r="A49" s="153"/>
      <c r="L49" s="78"/>
      <c r="Q49" s="78"/>
    </row>
    <row r="50" spans="1:28" s="7" customFormat="1" x14ac:dyDescent="0.25">
      <c r="A50" s="153"/>
      <c r="L50" s="78"/>
      <c r="Q50" s="78"/>
    </row>
    <row r="51" spans="1:28" s="7" customFormat="1" x14ac:dyDescent="0.25">
      <c r="A51" s="153"/>
      <c r="L51" s="78"/>
      <c r="Q51" s="78"/>
    </row>
    <row r="52" spans="1:28" s="7" customFormat="1" x14ac:dyDescent="0.25">
      <c r="A52" s="153"/>
      <c r="L52" s="78"/>
      <c r="Q52" s="78"/>
    </row>
    <row r="53" spans="1:28" s="7" customFormat="1" x14ac:dyDescent="0.25">
      <c r="A53" s="153"/>
      <c r="L53" s="78"/>
      <c r="Q53" s="78"/>
    </row>
    <row r="54" spans="1:28" s="7" customFormat="1" x14ac:dyDescent="0.25">
      <c r="A54" s="153"/>
      <c r="L54" s="78"/>
      <c r="Q54" s="78"/>
    </row>
    <row r="55" spans="1:28" s="7" customFormat="1" x14ac:dyDescent="0.25">
      <c r="A55" s="153"/>
      <c r="L55" s="78"/>
      <c r="Q55" s="78"/>
    </row>
    <row r="56" spans="1:28" s="7" customFormat="1" x14ac:dyDescent="0.25">
      <c r="A56" s="153"/>
      <c r="L56" s="78"/>
      <c r="Q56" s="78"/>
    </row>
    <row r="57" spans="1:28" s="7" customFormat="1" x14ac:dyDescent="0.25">
      <c r="A57" s="153"/>
      <c r="L57" s="78"/>
      <c r="Q57" s="78"/>
    </row>
    <row r="58" spans="1:28" s="7" customFormat="1" x14ac:dyDescent="0.25">
      <c r="A58" s="153"/>
      <c r="L58" s="78"/>
      <c r="Q58" s="78"/>
    </row>
    <row r="59" spans="1:28" s="7" customFormat="1" x14ac:dyDescent="0.25">
      <c r="A59" s="153"/>
      <c r="L59" s="78"/>
      <c r="Q59" s="78"/>
    </row>
    <row r="60" spans="1:28" x14ac:dyDescent="0.25">
      <c r="A60" s="9"/>
      <c r="B60" s="32"/>
      <c r="C60" s="7"/>
      <c r="D60" s="7"/>
      <c r="E60" s="32"/>
      <c r="F60" s="7"/>
      <c r="G60" s="7"/>
      <c r="H60" s="7"/>
      <c r="I60" s="7"/>
      <c r="J60" s="7"/>
      <c r="K60" s="7"/>
      <c r="L60" s="78"/>
      <c r="M60" s="7"/>
      <c r="P60" s="7"/>
      <c r="Q60" s="78"/>
      <c r="R60" s="7"/>
      <c r="S60" s="7"/>
      <c r="T60" s="7"/>
      <c r="U60" s="7"/>
      <c r="V60" s="7"/>
      <c r="W60" s="7"/>
      <c r="X60" s="7"/>
      <c r="Y60" s="7"/>
      <c r="Z60" s="7"/>
      <c r="AA60" s="7"/>
      <c r="AB60" s="7"/>
    </row>
    <row r="61" spans="1:28" s="7" customFormat="1" ht="15" customHeight="1" x14ac:dyDescent="0.25">
      <c r="A61" s="5" t="s">
        <v>253</v>
      </c>
      <c r="B61" s="55">
        <v>1825</v>
      </c>
      <c r="C61" s="7">
        <v>2200</v>
      </c>
      <c r="D61" s="7">
        <v>767</v>
      </c>
      <c r="E61" s="7">
        <v>241</v>
      </c>
      <c r="F61" s="7">
        <v>60</v>
      </c>
      <c r="G61" s="7">
        <v>72</v>
      </c>
      <c r="H61" s="7">
        <v>2200</v>
      </c>
      <c r="I61" s="50">
        <v>2200</v>
      </c>
      <c r="J61" s="53" t="s">
        <v>254</v>
      </c>
      <c r="K61" s="53" t="s">
        <v>254</v>
      </c>
      <c r="L61" s="78"/>
      <c r="M61" s="7">
        <v>24</v>
      </c>
      <c r="P61" s="7">
        <v>1648</v>
      </c>
      <c r="Q61" s="112">
        <v>0</v>
      </c>
      <c r="R61" s="80" t="s">
        <v>254</v>
      </c>
      <c r="S61" s="50">
        <v>2200</v>
      </c>
      <c r="T61" s="7">
        <v>181</v>
      </c>
      <c r="U61" s="50">
        <v>2334</v>
      </c>
      <c r="V61" s="53" t="s">
        <v>254</v>
      </c>
      <c r="W61" s="50">
        <v>333</v>
      </c>
      <c r="X61" s="53" t="s">
        <v>254</v>
      </c>
      <c r="Y61" s="50">
        <v>51</v>
      </c>
      <c r="Z61" s="53" t="s">
        <v>254</v>
      </c>
      <c r="AA61" s="50">
        <v>44</v>
      </c>
      <c r="AB61" s="53" t="s">
        <v>254</v>
      </c>
    </row>
    <row r="62" spans="1:28" s="7" customFormat="1" x14ac:dyDescent="0.25">
      <c r="A62" s="5" t="s">
        <v>256</v>
      </c>
      <c r="B62" s="41">
        <v>1825</v>
      </c>
      <c r="C62" s="7">
        <v>57</v>
      </c>
      <c r="D62" s="7">
        <v>767</v>
      </c>
      <c r="E62" s="7">
        <v>241</v>
      </c>
      <c r="F62" s="7">
        <v>60</v>
      </c>
      <c r="G62" s="7">
        <v>72</v>
      </c>
      <c r="H62" s="50">
        <v>5</v>
      </c>
      <c r="I62" s="50">
        <v>10</v>
      </c>
      <c r="J62" s="53" t="s">
        <v>254</v>
      </c>
      <c r="K62" s="53" t="s">
        <v>254</v>
      </c>
      <c r="L62" s="78"/>
      <c r="M62" s="7">
        <v>24</v>
      </c>
      <c r="P62" s="7">
        <v>1648</v>
      </c>
      <c r="Q62" s="78">
        <v>0</v>
      </c>
      <c r="R62" s="80" t="s">
        <v>254</v>
      </c>
      <c r="S62" s="50">
        <v>54</v>
      </c>
      <c r="T62" s="7">
        <v>181</v>
      </c>
      <c r="U62" s="50">
        <v>2334</v>
      </c>
      <c r="V62" s="53" t="s">
        <v>254</v>
      </c>
      <c r="W62" s="50">
        <v>333</v>
      </c>
      <c r="X62" s="53" t="s">
        <v>254</v>
      </c>
      <c r="Y62" s="50">
        <v>51</v>
      </c>
      <c r="Z62" s="53" t="s">
        <v>254</v>
      </c>
      <c r="AA62" s="50">
        <v>44</v>
      </c>
      <c r="AB62" s="53" t="s">
        <v>254</v>
      </c>
    </row>
    <row r="63" spans="1:28" s="7" customFormat="1" x14ac:dyDescent="0.25">
      <c r="A63" s="5" t="s">
        <v>258</v>
      </c>
      <c r="B63" s="80" t="s">
        <v>290</v>
      </c>
      <c r="C63" s="7">
        <v>0</v>
      </c>
      <c r="D63" s="7">
        <v>0</v>
      </c>
      <c r="E63" s="42" t="s">
        <v>295</v>
      </c>
      <c r="F63" s="7">
        <v>0</v>
      </c>
      <c r="G63" s="7">
        <v>17</v>
      </c>
      <c r="H63" s="50">
        <v>0</v>
      </c>
      <c r="I63" s="50">
        <v>0</v>
      </c>
      <c r="J63" s="53" t="s">
        <v>254</v>
      </c>
      <c r="K63" s="53" t="s">
        <v>254</v>
      </c>
      <c r="L63" s="78"/>
      <c r="M63" s="7">
        <v>6</v>
      </c>
      <c r="P63" s="7">
        <v>0</v>
      </c>
      <c r="Q63" s="78">
        <v>0</v>
      </c>
      <c r="R63" s="80" t="s">
        <v>254</v>
      </c>
      <c r="S63" s="50">
        <v>0</v>
      </c>
      <c r="T63" s="80" t="s">
        <v>296</v>
      </c>
      <c r="U63" s="50">
        <v>0</v>
      </c>
      <c r="V63" s="53" t="s">
        <v>254</v>
      </c>
      <c r="W63" s="50">
        <v>0</v>
      </c>
      <c r="X63" s="53" t="s">
        <v>254</v>
      </c>
      <c r="Y63" s="50">
        <v>0</v>
      </c>
      <c r="Z63" s="53" t="s">
        <v>254</v>
      </c>
      <c r="AA63" s="50">
        <v>0</v>
      </c>
      <c r="AB63" s="53" t="s">
        <v>254</v>
      </c>
    </row>
    <row r="64" spans="1:28" ht="30" x14ac:dyDescent="0.25">
      <c r="B64" s="73"/>
      <c r="C64" s="73"/>
      <c r="D64" s="73"/>
      <c r="E64" s="32"/>
      <c r="F64" s="7"/>
      <c r="G64" s="7"/>
      <c r="H64" s="7"/>
      <c r="I64" s="7"/>
      <c r="J64" s="7"/>
      <c r="K64" s="7"/>
      <c r="L64" s="78"/>
      <c r="M64" s="36"/>
      <c r="P64" s="7"/>
      <c r="Q64" s="113"/>
      <c r="R64" s="73"/>
      <c r="S64" s="73"/>
      <c r="T64" s="82" t="s">
        <v>297</v>
      </c>
      <c r="U64" s="73"/>
      <c r="V64" s="73"/>
      <c r="W64" s="73"/>
      <c r="X64" s="73"/>
      <c r="Y64" s="73"/>
      <c r="Z64" s="73"/>
      <c r="AA64" s="73"/>
      <c r="AB64" s="32"/>
    </row>
    <row r="65" spans="1:32" s="7" customFormat="1" ht="46.5" customHeight="1" x14ac:dyDescent="0.25">
      <c r="A65" s="7" t="s">
        <v>261</v>
      </c>
      <c r="B65" s="61"/>
      <c r="C65" s="61"/>
      <c r="D65" s="61"/>
      <c r="E65" s="61"/>
      <c r="F65" s="61"/>
      <c r="G65" s="61"/>
      <c r="H65" s="61"/>
      <c r="I65" s="61"/>
      <c r="J65" s="61"/>
      <c r="K65" s="61"/>
      <c r="L65" s="61"/>
      <c r="M65" s="61"/>
      <c r="P65" s="60"/>
      <c r="Q65" s="61"/>
      <c r="R65" s="61"/>
      <c r="S65" s="61"/>
      <c r="T65" s="61"/>
      <c r="U65" s="61"/>
      <c r="V65" s="61"/>
      <c r="W65" s="61"/>
      <c r="X65" s="61"/>
      <c r="Y65" s="61"/>
      <c r="Z65" s="61"/>
      <c r="AA65" s="61"/>
      <c r="AB65" s="61"/>
      <c r="AC65" s="7" t="s">
        <v>262</v>
      </c>
      <c r="AD65" s="7" t="s">
        <v>262</v>
      </c>
      <c r="AE65" s="7" t="s">
        <v>262</v>
      </c>
      <c r="AF65" s="60"/>
    </row>
  </sheetData>
  <customSheetViews>
    <customSheetView guid="{26284B60-2A36-4C62-A2C2-4E7BEA339BA7}" showPageBreaks="1" fitToPage="1" printArea="1" hiddenColumns="1">
      <pane xSplit="1" ySplit="3" topLeftCell="B4" activePane="bottomRight" state="frozen"/>
      <selection pane="bottomRight" activeCell="B9" sqref="B9"/>
      <pageMargins left="0" right="0" top="0" bottom="0" header="0" footer="0"/>
      <pageSetup paperSize="5" scale="26" fitToWidth="0" orientation="landscape" r:id="rId1"/>
      <headerFooter>
        <oddHeader xml:space="preserve">&amp;CGreen River Area Development District
FY 2018, Qtr 2
KRS 147a.115 Report
</oddHeader>
      </headerFooter>
    </customSheetView>
    <customSheetView guid="{E128D64C-6B3B-43DD-8512-8DA65EBD4AE7}" showPageBreaks="1" fitToPage="1" printArea="1" hiddenColumns="1">
      <pane xSplit="1" ySplit="3" topLeftCell="Q4" activePane="bottomRight" state="frozen"/>
      <selection pane="bottomRight" activeCell="T5" sqref="T5"/>
      <pageMargins left="0" right="0" top="0" bottom="0" header="0" footer="0"/>
      <pageSetup paperSize="5" scale="26" fitToWidth="0" orientation="landscape" r:id="rId2"/>
      <headerFooter>
        <oddHeader xml:space="preserve">&amp;CGreen River Area Development District
FY 2018, Qtr 2
KRS 147a.115 Report
</oddHeader>
      </headerFooter>
    </customSheetView>
    <customSheetView guid="{5AA69D90-CCEF-45D2-852A-E9301C21BA5C}" showPageBreaks="1" fitToPage="1" printArea="1" hiddenColumns="1">
      <pane xSplit="1" ySplit="3" topLeftCell="B4" activePane="bottomRight" state="frozen"/>
      <selection pane="bottomRight" activeCell="B9" sqref="B9"/>
      <pageMargins left="0" right="0" top="0" bottom="0" header="0" footer="0"/>
      <pageSetup paperSize="5" scale="26" fitToWidth="0" orientation="landscape" r:id="rId3"/>
      <headerFooter>
        <oddHeader xml:space="preserve">&amp;CGreen River Area Development District
FY 2018, Qtr 2
KRS 147a.115 Report
</oddHeader>
      </headerFooter>
    </customSheetView>
  </customSheetViews>
  <mergeCells count="4">
    <mergeCell ref="B2:AA2"/>
    <mergeCell ref="AC2:AE2"/>
    <mergeCell ref="A20:A26"/>
    <mergeCell ref="A32:A59"/>
  </mergeCells>
  <pageMargins left="0.25" right="0.25" top="1.25" bottom="0.5" header="0.3" footer="0.3"/>
  <pageSetup paperSize="5" scale="26" fitToWidth="0" orientation="landscape" r:id="rId4"/>
  <headerFooter>
    <oddHeader xml:space="preserve">&amp;CGreen River Area Development District
FY 2018, Qtr 2
KRS 147a.115 Report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Glossary &amp; Acronym List</vt:lpstr>
      <vt:lpstr>Overall</vt:lpstr>
      <vt:lpstr>Sheet2</vt:lpstr>
      <vt:lpstr>Sheet3</vt:lpstr>
      <vt:lpstr>Aging</vt:lpstr>
      <vt:lpstr>Workforce</vt:lpstr>
      <vt:lpstr>Carryover (Reserves)</vt:lpstr>
      <vt:lpstr>Aging Qtr 1</vt:lpstr>
      <vt:lpstr>Aging Qtr 2</vt:lpstr>
      <vt:lpstr>Aging Qtr 3 </vt:lpstr>
      <vt:lpstr>Aging Qtr 4</vt:lpstr>
      <vt:lpstr>Sheet1</vt:lpstr>
      <vt:lpstr>'Aging Qtr 1'!Print_Area</vt:lpstr>
      <vt:lpstr>'Aging Qtr 2'!Print_Area</vt:lpstr>
      <vt:lpstr>'Aging Qtr 3 '!Print_Area</vt:lpstr>
      <vt:lpstr>'Aging Qtr 4'!Print_Area</vt:lpstr>
      <vt:lpstr>Overall!Print_Area</vt:lpstr>
      <vt:lpstr>Aging!Print_Titles</vt:lpstr>
      <vt:lpstr>'Aging Qtr 1'!Print_Titles</vt:lpstr>
      <vt:lpstr>'Aging Qtr 2'!Print_Titles</vt:lpstr>
      <vt:lpstr>'Aging Qtr 3 '!Print_Titles</vt:lpstr>
      <vt:lpstr>'Aging Qtr 4'!Print_Titles</vt:lpstr>
      <vt:lpstr>Overall!Print_Titles</vt:lpstr>
      <vt:lpstr>Workforce!Print_Titles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Alisha</dc:creator>
  <cp:keywords/>
  <dc:description/>
  <cp:lastModifiedBy>Mariah Myres</cp:lastModifiedBy>
  <cp:revision/>
  <cp:lastPrinted>2025-12-23T18:23:10Z</cp:lastPrinted>
  <dcterms:created xsi:type="dcterms:W3CDTF">2017-11-26T03:23:39Z</dcterms:created>
  <dcterms:modified xsi:type="dcterms:W3CDTF">2025-12-23T18:29:13Z</dcterms:modified>
  <cp:category/>
  <cp:contentStatus/>
</cp:coreProperties>
</file>